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19" r:id="rId14"/>
    <sheet name="ON Data" sheetId="418" state="hidden" r:id="rId15"/>
    <sheet name="ZV Vykáz.-A" sheetId="344" r:id="rId16"/>
    <sheet name="ZV Vykáz.-A Lékaři" sheetId="429" r:id="rId17"/>
    <sheet name="ZV Vykáz.-A Detail" sheetId="345" r:id="rId18"/>
    <sheet name="ZV Vykáz.-H" sheetId="410" r:id="rId19"/>
    <sheet name="ZV Vykáz.-H Detail" sheetId="377" r:id="rId20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7" hidden="1">'ZV Vykáz.-A Detail'!$A$5:$Q$5</definedName>
    <definedName name="_xlnm._FilterDatabase" localSheetId="16" hidden="1">'ZV Vykáz.-A Lékaři'!$A$4:$A$5</definedName>
    <definedName name="_xlnm._FilterDatabase" localSheetId="19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C26" i="419" l="1"/>
  <c r="K26" i="419" l="1"/>
  <c r="K25" i="419"/>
  <c r="F26" i="419"/>
  <c r="K28" i="419" l="1"/>
  <c r="K27" i="419"/>
  <c r="F25" i="419"/>
  <c r="C25" i="419"/>
  <c r="K20" i="419"/>
  <c r="J20" i="419"/>
  <c r="I20" i="419"/>
  <c r="K19" i="419"/>
  <c r="J19" i="419"/>
  <c r="I19" i="419"/>
  <c r="K17" i="419"/>
  <c r="J17" i="419"/>
  <c r="I17" i="419"/>
  <c r="K16" i="419"/>
  <c r="J16" i="419"/>
  <c r="I16" i="419"/>
  <c r="K14" i="419"/>
  <c r="J14" i="419"/>
  <c r="I14" i="419"/>
  <c r="K13" i="419"/>
  <c r="J13" i="419"/>
  <c r="I13" i="419"/>
  <c r="K12" i="419"/>
  <c r="J12" i="419"/>
  <c r="I12" i="419"/>
  <c r="K11" i="419"/>
  <c r="J11" i="419"/>
  <c r="I11" i="419"/>
  <c r="AW3" i="418"/>
  <c r="AV3" i="418"/>
  <c r="AU3" i="418"/>
  <c r="AT3" i="418"/>
  <c r="AS3" i="418"/>
  <c r="AR3" i="418"/>
  <c r="AQ3" i="418"/>
  <c r="AP3" i="418"/>
  <c r="J18" i="419" l="1"/>
  <c r="K18" i="419"/>
  <c r="I18" i="419"/>
  <c r="B25" i="419"/>
  <c r="F27" i="419" l="1"/>
  <c r="B26" i="419"/>
  <c r="B27" i="419" s="1"/>
  <c r="F28" i="419"/>
  <c r="A9" i="414"/>
  <c r="A8" i="414"/>
  <c r="A7" i="414"/>
  <c r="F3" i="344" l="1"/>
  <c r="D3" i="344"/>
  <c r="B3" i="344"/>
  <c r="H21" i="419" l="1"/>
  <c r="G21" i="419"/>
  <c r="G22" i="419" s="1"/>
  <c r="F21" i="419"/>
  <c r="H20" i="419"/>
  <c r="G20" i="419"/>
  <c r="F20" i="419"/>
  <c r="H19" i="419"/>
  <c r="G19" i="419"/>
  <c r="F19" i="419"/>
  <c r="H17" i="419"/>
  <c r="G17" i="419"/>
  <c r="F17" i="419"/>
  <c r="H16" i="419"/>
  <c r="G16" i="419"/>
  <c r="F16" i="419"/>
  <c r="H14" i="419"/>
  <c r="G14" i="419"/>
  <c r="F14" i="419"/>
  <c r="H13" i="419"/>
  <c r="G13" i="419"/>
  <c r="F13" i="419"/>
  <c r="H12" i="419"/>
  <c r="G12" i="419"/>
  <c r="F12" i="419"/>
  <c r="H11" i="419"/>
  <c r="G11" i="419"/>
  <c r="F11" i="419"/>
  <c r="F18" i="419" l="1"/>
  <c r="F23" i="419"/>
  <c r="G18" i="419"/>
  <c r="H23" i="419"/>
  <c r="G23" i="419"/>
  <c r="H18" i="419"/>
  <c r="F22" i="419"/>
  <c r="H22" i="419"/>
  <c r="M3" i="418"/>
  <c r="E21" i="419" l="1"/>
  <c r="E22" i="419" s="1"/>
  <c r="D21" i="419"/>
  <c r="D22" i="419" s="1"/>
  <c r="C21" i="419"/>
  <c r="C22" i="419" s="1"/>
  <c r="E20" i="419"/>
  <c r="D20" i="419"/>
  <c r="C20" i="419"/>
  <c r="E19" i="419"/>
  <c r="D19" i="419"/>
  <c r="C19" i="419"/>
  <c r="E17" i="419"/>
  <c r="D17" i="419"/>
  <c r="C17" i="419"/>
  <c r="E16" i="419"/>
  <c r="D16" i="419"/>
  <c r="C16" i="419"/>
  <c r="E14" i="419"/>
  <c r="D14" i="419"/>
  <c r="C14" i="419"/>
  <c r="E13" i="419"/>
  <c r="D13" i="419"/>
  <c r="C13" i="419"/>
  <c r="E12" i="419"/>
  <c r="D12" i="419"/>
  <c r="C12" i="419"/>
  <c r="E11" i="419"/>
  <c r="D11" i="419"/>
  <c r="C11" i="419"/>
  <c r="D18" i="419" l="1"/>
  <c r="C18" i="419"/>
  <c r="E18" i="419"/>
  <c r="C23" i="419"/>
  <c r="E23" i="419"/>
  <c r="D23" i="419"/>
  <c r="B21" i="419"/>
  <c r="B22" i="419" l="1"/>
  <c r="A22" i="383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8" i="419" l="1"/>
  <c r="B28" i="419" s="1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J6" i="419" l="1"/>
  <c r="I6" i="419"/>
  <c r="K6" i="419"/>
  <c r="H6" i="419"/>
  <c r="F6" i="419"/>
  <c r="G6" i="419"/>
  <c r="E6" i="419"/>
  <c r="D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0" i="414" l="1"/>
  <c r="A17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9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8" i="414" s="1"/>
  <c r="C11" i="339"/>
  <c r="H11" i="339" l="1"/>
  <c r="G11" i="339"/>
  <c r="A19" i="414"/>
  <c r="A18" i="414"/>
  <c r="A13" i="414"/>
  <c r="A14" i="414"/>
  <c r="A4" i="414"/>
  <c r="A6" i="339" l="1"/>
  <c r="A5" i="339"/>
  <c r="D4" i="414"/>
  <c r="C14" i="414"/>
  <c r="C17" i="414"/>
  <c r="D17" i="414"/>
  <c r="D14" i="414"/>
  <c r="D8" i="414" l="1"/>
  <c r="C13" i="414" l="1"/>
  <c r="C7" i="414"/>
  <c r="E19" i="414" l="1"/>
  <c r="E18" i="414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87"/>
  <c r="K3" i="387" s="1"/>
  <c r="L3" i="387"/>
  <c r="J3" i="387"/>
  <c r="I3" i="387"/>
  <c r="G3" i="387"/>
  <c r="F3" i="387"/>
  <c r="N3" i="220"/>
  <c r="L3" i="220" s="1"/>
  <c r="D20" i="414"/>
  <c r="C20" i="414"/>
  <c r="H3" i="387" l="1"/>
  <c r="F13" i="339"/>
  <c r="E13" i="339"/>
  <c r="E15" i="339" s="1"/>
  <c r="H12" i="339"/>
  <c r="G12" i="339"/>
  <c r="A4" i="383"/>
  <c r="A25" i="383"/>
  <c r="A24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6" i="414"/>
  <c r="H13" i="339" l="1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0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<sst xmlns="http://schemas.openxmlformats.org/spreadsheetml/2006/main" count="27095" uniqueCount="4478">
  <si>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</si>
  <si>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</si>
  <si>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</si>
  <si>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</si>
  <si>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</si>
  <si>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</si>
  <si>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</si>
  <si>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</si>
  <si>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</si>
  <si>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</si>
  <si>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</si>
  <si>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</si>
  <si>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</si>
  <si>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</si>
  <si>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</si>
  <si>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</si>
  <si>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</si>
  <si>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</si>
  <si>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</si>
  <si>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</si>
  <si>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</si>
  <si>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</si>
  <si>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</si>
  <si>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</si>
  <si>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</si>
  <si>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</si>
  <si>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</si>
  <si>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</si>
  <si>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</si>
  <si>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</si>
  <si>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</si>
  <si>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</si>
  <si>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</si>
  <si>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</si>
  <si>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</si>
  <si>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</si>
  <si>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</si>
  <si>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</si>
  <si>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</si>
  <si>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</si>
  <si>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</si>
  <si>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</si>
  <si>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</si>
  <si>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</si>
  <si>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</si>
  <si>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</si>
  <si>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</si>
  <si>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</si>
  <si>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</si>
  <si>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</si>
  <si>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</si>
  <si>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</si>
  <si>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</si>
  <si>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</si>
  <si>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</si>
  <si>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</si>
  <si>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</si>
  <si>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</si>
  <si>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</si>
  <si>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</si>
  <si>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</si>
  <si>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</si>
  <si>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</si>
  <si>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</si>
  <si>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</si>
  <si>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</si>
  <si>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</si>
  <si>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</si>
  <si>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</si>
  <si>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</si>
  <si>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</si>
  <si>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</si>
  <si>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</si>
  <si>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</si>
  <si>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</si>
  <si>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</si>
  <si>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</si>
  <si>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</si>
  <si>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</si>
  <si>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</si>
  <si>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</si>
  <si>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</si>
  <si>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</si>
  <si>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</si>
  <si>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</si>
  <si>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</si>
  <si>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</si>
  <si>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</si>
  <si>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</si>
  <si>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</si>
  <si>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</si>
  <si>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</si>
  <si>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</si>
  <si>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</si>
  <si>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</si>
  <si>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</si>
  <si>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</si>
  <si>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</si>
  <si>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</si>
  <si>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</si>
  <si>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</si>
  <si>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</si>
  <si>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</si>
  <si>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</si>
  <si>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</si>
  <si>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</si>
  <si>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</si>
  <si>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</si>
  <si>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</si>
  <si>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</si>
  <si>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</si>
  <si>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</si>
  <si>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</si>
  <si>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</si>
  <si>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</si>
  <si>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</si>
  <si>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</si>
  <si>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</si>
  <si>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</si>
  <si>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</si>
  <si>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</si>
  <si>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</si>
  <si>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</si>
  <si>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</si>
  <si>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</si>
  <si>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</si>
  <si>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</si>
  <si>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</si>
  <si>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</si>
  <si>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</si>
  <si>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</si>
  <si>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</si>
  <si>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</si>
  <si>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</si>
  <si>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</si>
  <si>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</si>
  <si>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</si>
  <si>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</si>
  <si>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</si>
  <si>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</si>
  <si>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</si>
  <si>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</si>
  <si>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</si>
  <si>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</si>
  <si>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</si>
  <si>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</si>
  <si>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</si>
  <si>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</si>
  <si>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</si>
  <si>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</si>
  <si>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</si>
  <si>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</si>
  <si>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</si>
  <si>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</si>
  <si>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</si>
  <si>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</si>
  <si>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</si>
  <si>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</si>
  <si>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</si>
  <si>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</si>
  <si>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</si>
  <si>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</si>
  <si>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</si>
  <si>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</si>
  <si>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</si>
  <si>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</si>
  <si>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</si>
  <si>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</si>
  <si>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</si>
  <si>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</si>
  <si>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</si>
  <si>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</si>
  <si>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</si>
  <si>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</si>
  <si>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</si>
  <si>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</si>
  <si>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</si>
  <si>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</si>
  <si>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</si>
  <si>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</si>
  <si>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</si>
  <si>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</si>
  <si>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</si>
  <si>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</si>
  <si>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zdravotní laboranti</t>
  </si>
  <si>
    <t>odborní pracovníci v lab. metodách</t>
  </si>
  <si>
    <t>abs. stud. oboru mat.-fyz. zaměření</t>
  </si>
  <si>
    <t>abs. stud. oboru přirodověd. zaměření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</si>
  <si>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</si>
  <si>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</si>
  <si>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</si>
  <si>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</si>
  <si>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</si>
  <si>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</si>
  <si>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</si>
  <si>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</si>
  <si>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</si>
  <si>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</si>
  <si>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</si>
  <si>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</si>
  <si>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</si>
  <si>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</si>
  <si>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</si>
  <si>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</si>
  <si>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</si>
  <si>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lékaři bez dohledu</t>
  </si>
  <si>
    <t>lékaři specialisti</t>
  </si>
  <si>
    <t>všeobecné sestry pod dohl.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</si>
  <si>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</si>
  <si>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</si>
  <si>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</si>
  <si>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</si>
  <si>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</si>
  <si>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</si>
  <si>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</si>
  <si>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</si>
  <si>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</si>
  <si>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</si>
  <si>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</si>
  <si>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</si>
  <si>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</si>
  <si>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</si>
  <si>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</si>
  <si>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</si>
  <si>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</si>
  <si>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</si>
  <si>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</si>
  <si>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</si>
  <si>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</si>
  <si>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</si>
  <si>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</si>
  <si>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</si>
  <si>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LEM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</si>
  <si>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</si>
  <si>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</si>
  <si>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</si>
  <si>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</si>
  <si>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</si>
  <si>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</si>
  <si>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</si>
  <si>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</si>
  <si>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</si>
  <si>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</si>
  <si>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50113014     léky - antimykotika (LEK)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</si>
  <si>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</si>
  <si>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</si>
  <si>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</si>
  <si>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</si>
  <si>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</si>
  <si>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</si>
  <si>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</si>
  <si>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50115079     ZPr - internzivní péče (Z542)</t>
  </si>
  <si>
    <t>--</t>
  </si>
  <si>
    <t>50117     Všeobecný materiál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</si>
  <si>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</si>
  <si>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</si>
  <si>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</si>
  <si>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</si>
  <si>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</si>
  <si>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</si>
  <si>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</si>
  <si>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50117190     technické plyny</t>
  </si>
  <si>
    <t>50118     Náhradní díly</t>
  </si>
  <si>
    <t>50118003     ND - ostatní techn.(dispečink)</t>
  </si>
  <si>
    <t>50118004     ND - zdravot.techn.(dispečink)</t>
  </si>
  <si>
    <t>50119     DDHM a textil</t>
  </si>
  <si>
    <t>50119077     OOPP a prádlo pro zaměstnance (sk.T14)</t>
  </si>
  <si>
    <t>50119100     jednorázové ochranné pomůcky (sk.T18A)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</si>
  <si>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</si>
  <si>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</si>
  <si>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</si>
  <si>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</si>
  <si>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</si>
  <si>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</si>
  <si>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</si>
  <si>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</si>
  <si>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</si>
  <si>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</si>
  <si>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</si>
  <si>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</si>
  <si>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</si>
  <si>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</si>
  <si>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</si>
  <si>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</si>
  <si>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</si>
  <si>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</si>
  <si>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</si>
  <si>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</si>
  <si>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</si>
  <si>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</si>
  <si>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51808     Revize a smluvní servisy majetku</t>
  </si>
  <si>
    <t>51808007     revize, sml.servis - energetik</t>
  </si>
  <si>
    <t>51808008     revize, tech.kontroly, prev.prohl.- OHM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</si>
  <si>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</si>
  <si>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</si>
  <si>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</si>
  <si>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</si>
  <si>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51874011     zkoušky kvality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</si>
  <si>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</si>
  <si>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</si>
  <si>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</si>
  <si>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</si>
  <si>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</si>
  <si>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</si>
  <si>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</si>
  <si>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</si>
  <si>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</si>
  <si>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</si>
  <si>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</si>
  <si>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</si>
  <si>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</si>
  <si>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</si>
  <si>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</si>
  <si>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</si>
  <si>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</si>
  <si>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</si>
  <si>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</si>
  <si>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</si>
  <si>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</si>
  <si>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</si>
  <si>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</si>
  <si>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</si>
  <si>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</si>
  <si>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60210354     zdr.služby - cizinci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</si>
  <si>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</si>
  <si>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</si>
  <si>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</si>
  <si>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</si>
  <si>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</si>
  <si>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</si>
  <si>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</si>
  <si>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</si>
  <si>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</si>
  <si>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</si>
  <si>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</si>
  <si>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</si>
  <si>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</si>
  <si>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</si>
  <si>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</si>
  <si>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</si>
  <si>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</si>
  <si>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64924449     ostatní provoz.sl.-hl.čin.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</si>
  <si>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</si>
  <si>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</si>
  <si>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</si>
  <si>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</si>
  <si>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</si>
  <si>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</si>
  <si>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</si>
  <si>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</si>
  <si>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</si>
  <si>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</si>
  <si>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</si>
  <si>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</si>
  <si>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</si>
  <si>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</si>
  <si>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</si>
  <si>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</si>
  <si>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</si>
  <si>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79950007     režie Biomedreg</t>
  </si>
  <si>
    <t>8     Vnútroorganizačné účtovníctvo</t>
  </si>
  <si>
    <t>89     Vnitropodnikové výnosy</t>
  </si>
  <si>
    <t>899     Vnitropodnikové výnosy</t>
  </si>
  <si>
    <t>89950     VPV - správní režie</t>
  </si>
  <si>
    <t>89950007     režie Biomedreg</t>
  </si>
  <si>
    <t>44</t>
  </si>
  <si>
    <t>LEM</t>
  </si>
  <si>
    <t/>
  </si>
  <si>
    <t>LEM Celkem</t>
  </si>
  <si>
    <t>SumaKL</t>
  </si>
  <si>
    <t>4441</t>
  </si>
  <si>
    <t>LEM - laboratoř experimentální medicíny</t>
  </si>
  <si>
    <t>LEM - laboratoř experimentální medicíny Celkem</t>
  </si>
  <si>
    <t>SumaNS</t>
  </si>
  <si>
    <t>mezeraNS</t>
  </si>
  <si>
    <t>4442</t>
  </si>
  <si>
    <t>LEM - referenční diagnostika</t>
  </si>
  <si>
    <t>LEM - referenční diagnostika Celkem</t>
  </si>
  <si>
    <t>41</t>
  </si>
  <si>
    <t>4141</t>
  </si>
  <si>
    <t>50113009</t>
  </si>
  <si>
    <t>O</t>
  </si>
  <si>
    <t>159496</t>
  </si>
  <si>
    <t>59496</t>
  </si>
  <si>
    <t>TELEBRIX GASTRO</t>
  </si>
  <si>
    <t>POR+RCT SOL 1X100ML/30GM I</t>
  </si>
  <si>
    <t>45</t>
  </si>
  <si>
    <t>4598</t>
  </si>
  <si>
    <t>50113001</t>
  </si>
  <si>
    <t>131963</t>
  </si>
  <si>
    <t>31963</t>
  </si>
  <si>
    <t>CARBOTOX</t>
  </si>
  <si>
    <t>TBL 20 - BLISTR</t>
  </si>
  <si>
    <t>501596</t>
  </si>
  <si>
    <t>0</t>
  </si>
  <si>
    <t>ECOLAV Výplach očí 100ml</t>
  </si>
  <si>
    <t>100 ml</t>
  </si>
  <si>
    <t>47</t>
  </si>
  <si>
    <t>4764</t>
  </si>
  <si>
    <t>100362</t>
  </si>
  <si>
    <t>362</t>
  </si>
  <si>
    <t>ADRENALIN LECIVA</t>
  </si>
  <si>
    <t>INJ 5X1ML/1MG</t>
  </si>
  <si>
    <t>100502</t>
  </si>
  <si>
    <t>502</t>
  </si>
  <si>
    <t>MESOCAIN</t>
  </si>
  <si>
    <t>INJ 10X10ML 1%</t>
  </si>
  <si>
    <t>100802</t>
  </si>
  <si>
    <t>1000</t>
  </si>
  <si>
    <t>IR OG. OPHTHALMO-SEPTONEX</t>
  </si>
  <si>
    <t>GTT OPH 1X10ML</t>
  </si>
  <si>
    <t>162320</t>
  </si>
  <si>
    <t>62320</t>
  </si>
  <si>
    <t>BETADINE</t>
  </si>
  <si>
    <t>UNG 1X20GM</t>
  </si>
  <si>
    <t>193746</t>
  </si>
  <si>
    <t>93746</t>
  </si>
  <si>
    <t>HEPARIN LECIVA</t>
  </si>
  <si>
    <t>INJ 1X10ML/50KU</t>
  </si>
  <si>
    <t>395210</t>
  </si>
  <si>
    <t>Aqua Touch Jelly 25x6ml</t>
  </si>
  <si>
    <t>900503</t>
  </si>
  <si>
    <t>KL AQUA PURIF. 1000G</t>
  </si>
  <si>
    <t>905098</t>
  </si>
  <si>
    <t>23989</t>
  </si>
  <si>
    <t>DZ OCTENISEPT 1 l</t>
  </si>
  <si>
    <t>930065</t>
  </si>
  <si>
    <t>DZ PRONTOSAN ROZTOK 350ml</t>
  </si>
  <si>
    <t>47247</t>
  </si>
  <si>
    <t>GLUKÓZA 5 BRAUN</t>
  </si>
  <si>
    <t>INF SOL 10X1000ML-PE</t>
  </si>
  <si>
    <t>395851</t>
  </si>
  <si>
    <t>OptiLube Active lubrikační gel</t>
  </si>
  <si>
    <t>stříkačka 11ml</t>
  </si>
  <si>
    <t>921458</t>
  </si>
  <si>
    <t>KL ETHER 200G</t>
  </si>
  <si>
    <t>841498</t>
  </si>
  <si>
    <t>Carbosorb tbl.20-blistr</t>
  </si>
  <si>
    <t>198864</t>
  </si>
  <si>
    <t>98864</t>
  </si>
  <si>
    <t>FYZIOLOGICKÝ ROZTOK VIAFLO</t>
  </si>
  <si>
    <t>INF SOL 50X100ML</t>
  </si>
  <si>
    <t>198872</t>
  </si>
  <si>
    <t>98872</t>
  </si>
  <si>
    <t>INF SOL 30X250ML</t>
  </si>
  <si>
    <t>900321</t>
  </si>
  <si>
    <t>KL PRIPRAVEK</t>
  </si>
  <si>
    <t>117011</t>
  </si>
  <si>
    <t>17011</t>
  </si>
  <si>
    <t>DICYNONE 250</t>
  </si>
  <si>
    <t>INJ SOL 4X2ML/250MG</t>
  </si>
  <si>
    <t>394712</t>
  </si>
  <si>
    <t>IR  AQUA STERILE OPLACH.1x1000 ml ECOTAINER</t>
  </si>
  <si>
    <t>IR OPLACH</t>
  </si>
  <si>
    <t>102668</t>
  </si>
  <si>
    <t>2668</t>
  </si>
  <si>
    <t>OPHTHALMO-HYDROCORTISON LECIVA</t>
  </si>
  <si>
    <t>UNG OPH 1X5GM 0.5%</t>
  </si>
  <si>
    <t>100809</t>
  </si>
  <si>
    <t>809</t>
  </si>
  <si>
    <t>SANORIN-ANALERGIN</t>
  </si>
  <si>
    <t>LIQ 1X10ML</t>
  </si>
  <si>
    <t>790001</t>
  </si>
  <si>
    <t>TRAUMACEL P 2G</t>
  </si>
  <si>
    <t>neleč.</t>
  </si>
  <si>
    <t>198880</t>
  </si>
  <si>
    <t>98880</t>
  </si>
  <si>
    <t>INF SOL 10X1000ML</t>
  </si>
  <si>
    <t>116319</t>
  </si>
  <si>
    <t>16319</t>
  </si>
  <si>
    <t>BRAUNOVIDON MAST</t>
  </si>
  <si>
    <t>UNG 1X20GM-TUBA</t>
  </si>
  <si>
    <t>920200</t>
  </si>
  <si>
    <t>15877</t>
  </si>
  <si>
    <t>DZ BRAUNOL 1 L</t>
  </si>
  <si>
    <t>102439</t>
  </si>
  <si>
    <t>2439</t>
  </si>
  <si>
    <t>MARCAINE 0.5%</t>
  </si>
  <si>
    <t>INJ SOL5X20ML/100MG</t>
  </si>
  <si>
    <t>115879</t>
  </si>
  <si>
    <t>198313</t>
  </si>
  <si>
    <t>DZ BRAUNOL FOAM 200ml</t>
  </si>
  <si>
    <t>500355</t>
  </si>
  <si>
    <t>15879</t>
  </si>
  <si>
    <t>DZ BRAUNOL 250 ML</t>
  </si>
  <si>
    <t>128176</t>
  </si>
  <si>
    <t>28176</t>
  </si>
  <si>
    <t>TACHOSIL</t>
  </si>
  <si>
    <t>DRM SPO 9.5X4.8CM</t>
  </si>
  <si>
    <t>128178</t>
  </si>
  <si>
    <t>28178</t>
  </si>
  <si>
    <t>DRM SPO 3.0X2.5CM</t>
  </si>
  <si>
    <t>132082</t>
  </si>
  <si>
    <t>32082</t>
  </si>
  <si>
    <t>IBALGIN 400 (IBUPROFEN 400)</t>
  </si>
  <si>
    <t>TBL OBD 100X400MG</t>
  </si>
  <si>
    <t>166503</t>
  </si>
  <si>
    <t>66503</t>
  </si>
  <si>
    <t>SEPTONEX</t>
  </si>
  <si>
    <t>DRM SPR SOL 1X30ML</t>
  </si>
  <si>
    <t>844940</t>
  </si>
  <si>
    <t>KL ELIXÍR NA OPTIKU</t>
  </si>
  <si>
    <t>850152</t>
  </si>
  <si>
    <t>153349</t>
  </si>
  <si>
    <t>Tisseel Lyo 2 ml</t>
  </si>
  <si>
    <t>850153</t>
  </si>
  <si>
    <t>153350</t>
  </si>
  <si>
    <t>Tisseel Lyo 4 ml</t>
  </si>
  <si>
    <t>103761</t>
  </si>
  <si>
    <t>3761</t>
  </si>
  <si>
    <t>CHIROCAINE 5 MG/ML</t>
  </si>
  <si>
    <t>INJ CNC SOL 10X10ML</t>
  </si>
  <si>
    <t>395850</t>
  </si>
  <si>
    <t>OptiLube lubrikační gel</t>
  </si>
  <si>
    <t>tuba 113g</t>
  </si>
  <si>
    <t>920273</t>
  </si>
  <si>
    <t>KL SOL.FORMAL.K FIXACI TKANI,5000G</t>
  </si>
  <si>
    <t>930224</t>
  </si>
  <si>
    <t>KL BENZINUM 900ml/ 600g</t>
  </si>
  <si>
    <t>UN 3295</t>
  </si>
  <si>
    <t>500989</t>
  </si>
  <si>
    <t>KL MS HYDROG.PEROX. 3% 1000g</t>
  </si>
  <si>
    <t>501075</t>
  </si>
  <si>
    <t>IR  NaCl 0,9% 3000 ml vak Bieffe</t>
  </si>
  <si>
    <t>for irrig. 1x3000 ml 15%</t>
  </si>
  <si>
    <t>901171</t>
  </si>
  <si>
    <t>IR PARAFFINUM PERLIQUIDUM 10 ml</t>
  </si>
  <si>
    <t>IR 10 ml</t>
  </si>
  <si>
    <t>920294</t>
  </si>
  <si>
    <t>KL SOL.FORMALDEHYDI 3% 1 KG</t>
  </si>
  <si>
    <t>124934</t>
  </si>
  <si>
    <t>ARTISS FROZEN</t>
  </si>
  <si>
    <t>GKU SOL 2ML (1X1ML+1ML)</t>
  </si>
  <si>
    <t>200863</t>
  </si>
  <si>
    <t>OPHTHALMO-SEPTONEX</t>
  </si>
  <si>
    <t>OPH GTT SOL 1X10ML PLAST</t>
  </si>
  <si>
    <t>500194</t>
  </si>
  <si>
    <t>KL ZLUTA (FLAVINOVA) VATA, 1000G</t>
  </si>
  <si>
    <t>2x500g v litrových lahvích</t>
  </si>
  <si>
    <t>901176</t>
  </si>
  <si>
    <t>IR AC.BORICI AQ.OPHTAL.50 ML</t>
  </si>
  <si>
    <t>IR OČNI VODA 50 ml</t>
  </si>
  <si>
    <t>203323</t>
  </si>
  <si>
    <t>DRM UNG 1X100GM 10%</t>
  </si>
  <si>
    <t>124935</t>
  </si>
  <si>
    <t>ARTISS (FROZEN)</t>
  </si>
  <si>
    <t>GKU SOL 4ML (1X2ML+2ML)</t>
  </si>
  <si>
    <t>10561</t>
  </si>
  <si>
    <t>AQUA PRO INJECTIONE BRAUN</t>
  </si>
  <si>
    <t>INJ SOL 10X1000ML-PE</t>
  </si>
  <si>
    <t>16326</t>
  </si>
  <si>
    <t>BRAUNOVIDON GÁZA S MASTÍ</t>
  </si>
  <si>
    <t>DRM LIG IPR 10X7.5X10CM</t>
  </si>
  <si>
    <t>115522</t>
  </si>
  <si>
    <t>15522</t>
  </si>
  <si>
    <t>VIBROCIL</t>
  </si>
  <si>
    <t>NAS GTT SOL 1X15ML</t>
  </si>
  <si>
    <t>16328</t>
  </si>
  <si>
    <t>DRM LIG IPR 10X20X10CM</t>
  </si>
  <si>
    <t>50113013</t>
  </si>
  <si>
    <t>101076</t>
  </si>
  <si>
    <t>1076</t>
  </si>
  <si>
    <t>OPHTHALMO-FRAMYKOIN</t>
  </si>
  <si>
    <t>UNG OPH 1X5GM</t>
  </si>
  <si>
    <t>114875</t>
  </si>
  <si>
    <t>14875</t>
  </si>
  <si>
    <t>IALUGEN PLUS</t>
  </si>
  <si>
    <t>CRM 1X20GM</t>
  </si>
  <si>
    <t>188746</t>
  </si>
  <si>
    <t>88746</t>
  </si>
  <si>
    <t>FUCIDIN</t>
  </si>
  <si>
    <t>UNG 1X15GM 2%</t>
  </si>
  <si>
    <t>101077</t>
  </si>
  <si>
    <t>1077</t>
  </si>
  <si>
    <t>OPHTHALMO-FRAMYKOIN COMPOSITUM</t>
  </si>
  <si>
    <t>144328</t>
  </si>
  <si>
    <t>GARAMYCIN SCHWAMM</t>
  </si>
  <si>
    <t>DRM SPO 1X130MG</t>
  </si>
  <si>
    <t>193207</t>
  </si>
  <si>
    <t>93207</t>
  </si>
  <si>
    <t>TOBREX</t>
  </si>
  <si>
    <t>UNG OPH 3.5GM 0.3%</t>
  </si>
  <si>
    <t>4766</t>
  </si>
  <si>
    <t>100811</t>
  </si>
  <si>
    <t>811</t>
  </si>
  <si>
    <t>SANORIN</t>
  </si>
  <si>
    <t>LIQ 10ML 0.05%</t>
  </si>
  <si>
    <t>198876</t>
  </si>
  <si>
    <t>98876</t>
  </si>
  <si>
    <t>INF SOL 20X500ML</t>
  </si>
  <si>
    <t>48</t>
  </si>
  <si>
    <t>4841</t>
  </si>
  <si>
    <t>847713</t>
  </si>
  <si>
    <t>125526</t>
  </si>
  <si>
    <t>APO-IBUPROFEN 400 MG</t>
  </si>
  <si>
    <t>POR TBL FLM 100X400MG</t>
  </si>
  <si>
    <t>900240</t>
  </si>
  <si>
    <t>DZ TRIXO LIND 500ML</t>
  </si>
  <si>
    <t>930043</t>
  </si>
  <si>
    <t>DZ TRIXO LIND 100 ml</t>
  </si>
  <si>
    <t>920056</t>
  </si>
  <si>
    <t>KL ETHANOLUM 70% 800 g</t>
  </si>
  <si>
    <t>900409</t>
  </si>
  <si>
    <t>MS BENZINUM ZASOBNI</t>
  </si>
  <si>
    <t>930610</t>
  </si>
  <si>
    <t>MO LAHEV 130 ml S ROZPRASOVACEM</t>
  </si>
  <si>
    <t>900051</t>
  </si>
  <si>
    <t>KL BENZINUM 65g</t>
  </si>
  <si>
    <t>500537</t>
  </si>
  <si>
    <t>KL CHLORNAN SODNÝ 5% 100g</t>
  </si>
  <si>
    <t>CYTO</t>
  </si>
  <si>
    <t>500601</t>
  </si>
  <si>
    <t>KL THIOSÍRAN  SODNÝ 1% 100g</t>
  </si>
  <si>
    <t>500602</t>
  </si>
  <si>
    <t>KL THIOSÍRAN  SODNÝ 0,5% 50g</t>
  </si>
  <si>
    <t>397737</t>
  </si>
  <si>
    <t>Páska fixační Omitape</t>
  </si>
  <si>
    <t>2cmx10m</t>
  </si>
  <si>
    <t>4842</t>
  </si>
  <si>
    <t>100308</t>
  </si>
  <si>
    <t>HIRUDOID</t>
  </si>
  <si>
    <t>DRM CRM 1X40GM</t>
  </si>
  <si>
    <t>921331</t>
  </si>
  <si>
    <t>KL ETHANOLUM 70% 400G</t>
  </si>
  <si>
    <t>4843</t>
  </si>
  <si>
    <t>104343</t>
  </si>
  <si>
    <t>4343</t>
  </si>
  <si>
    <t>PARALEN</t>
  </si>
  <si>
    <t>SUP 5X500MG</t>
  </si>
  <si>
    <t>900441</t>
  </si>
  <si>
    <t>KL ETHER  LÉKOPISNÝ 1000 ml Fagron, Kulich</t>
  </si>
  <si>
    <t>jednotka 1 ks   UN 1155</t>
  </si>
  <si>
    <t>930444</t>
  </si>
  <si>
    <t>KL AQUA PURIF. KUL., FAG. 1 kg</t>
  </si>
  <si>
    <t>176501</t>
  </si>
  <si>
    <t>IBALGIN DUO EFFECT</t>
  </si>
  <si>
    <t>DRM CRM 1X50GM</t>
  </si>
  <si>
    <t>846346</t>
  </si>
  <si>
    <t>119672</t>
  </si>
  <si>
    <t>DICLOFENAC DUO PHARMASWISS 75 MG</t>
  </si>
  <si>
    <t>POR CPS RDR 30X75MG</t>
  </si>
  <si>
    <t>169789</t>
  </si>
  <si>
    <t>69789</t>
  </si>
  <si>
    <t>AQUA PRO INJECTIONE ARDEAPHARMA</t>
  </si>
  <si>
    <t>INF 1X500ML</t>
  </si>
  <si>
    <t>920072</t>
  </si>
  <si>
    <t>MS ETHANOLUM BENZ.DENAT. ZASOB.</t>
  </si>
  <si>
    <t>UN 1170</t>
  </si>
  <si>
    <t>930308</t>
  </si>
  <si>
    <t>KL GLYCEROLUM 85% 1200G</t>
  </si>
  <si>
    <t>900267</t>
  </si>
  <si>
    <t>MS AC.BORICUM ZASOBNI</t>
  </si>
  <si>
    <t>900354</t>
  </si>
  <si>
    <t>MS ARGENTI NITRAS ZASOBNI</t>
  </si>
  <si>
    <t>UN 1493</t>
  </si>
  <si>
    <t>841501</t>
  </si>
  <si>
    <t>MO KELIMEK S VICKEM STERIL. 30 ml</t>
  </si>
  <si>
    <t>900453</t>
  </si>
  <si>
    <t>MS CITRI ETHEROLEUM,ZASOBNI</t>
  </si>
  <si>
    <t>900283</t>
  </si>
  <si>
    <t>MS KALII IODIDUM ZASOBNI</t>
  </si>
  <si>
    <t>501397</t>
  </si>
  <si>
    <t>MO SACEK RYCHLOUZAV. 8x12 cm</t>
  </si>
  <si>
    <t>202362</t>
  </si>
  <si>
    <t>IBALGIN 400</t>
  </si>
  <si>
    <t>POR TBL FLM 48X400MG</t>
  </si>
  <si>
    <t>990585</t>
  </si>
  <si>
    <t>Carbo medicinalis PharmaSwiss tbl.20</t>
  </si>
  <si>
    <t>990895</t>
  </si>
  <si>
    <t>Surgispon Standard 8x5x1cm 2ks</t>
  </si>
  <si>
    <t>397675</t>
  </si>
  <si>
    <t>MS CREMOR BASALIS</t>
  </si>
  <si>
    <t>BasiFarm cremor</t>
  </si>
  <si>
    <t>840491</t>
  </si>
  <si>
    <t>MS CREMOR BASE N ZASOBNI</t>
  </si>
  <si>
    <t>AquaNeoFarm cremor</t>
  </si>
  <si>
    <t>844071</t>
  </si>
  <si>
    <t>Kapesníky papírové</t>
  </si>
  <si>
    <t>847996</t>
  </si>
  <si>
    <t>Bioderma Sensibio H2O 2*500ml</t>
  </si>
  <si>
    <t>850446</t>
  </si>
  <si>
    <t>Lopatky lékařské 100ks</t>
  </si>
  <si>
    <t>900425</t>
  </si>
  <si>
    <t>MS CACAO OLEUM, ZASOBNI</t>
  </si>
  <si>
    <t>900452</t>
  </si>
  <si>
    <t>MS CARYOPHYLLI ETHEROL. ZASOBNI</t>
  </si>
  <si>
    <t>900466</t>
  </si>
  <si>
    <t>MS LAVANDULAE ETHERO. ZASOBNI</t>
  </si>
  <si>
    <t>900484</t>
  </si>
  <si>
    <t>MO KAPSLE CISLO 1</t>
  </si>
  <si>
    <t>900801</t>
  </si>
  <si>
    <t>MS ADEPS SOLIDUS,ZASOBNI</t>
  </si>
  <si>
    <t>Adeps neutralis</t>
  </si>
  <si>
    <t>900828</t>
  </si>
  <si>
    <t>MS VASELINUM ALBUM, ZASOBNI</t>
  </si>
  <si>
    <t>900829</t>
  </si>
  <si>
    <t>MS VASELINUM FLAVUM, ZASOBNI</t>
  </si>
  <si>
    <t>900839</t>
  </si>
  <si>
    <t>MS FAGI PIX, ZASOBNI</t>
  </si>
  <si>
    <t>900844</t>
  </si>
  <si>
    <t>MS LITHANTRACIS PIX,ZASOBNI</t>
  </si>
  <si>
    <t>900854</t>
  </si>
  <si>
    <t>MS DETSKA MAST ZASOBNI</t>
  </si>
  <si>
    <t>Lavarisini ung.</t>
  </si>
  <si>
    <t>920328</t>
  </si>
  <si>
    <t>MS POLYSANI C.OL. ZASOBNI</t>
  </si>
  <si>
    <t>emulsio polysani cum helianthi oleum</t>
  </si>
  <si>
    <t>930003</t>
  </si>
  <si>
    <t>MS LACTOSUM MONOHYD. ZASOB. DPH 15%</t>
  </si>
  <si>
    <t>930008</t>
  </si>
  <si>
    <t>MS UNG.BASE S,ZASOBNI</t>
  </si>
  <si>
    <t>SydoFarm</t>
  </si>
  <si>
    <t>930012</t>
  </si>
  <si>
    <t>MS CREMOR BASE A ZASOBNI</t>
  </si>
  <si>
    <t>AmiFarm</t>
  </si>
  <si>
    <t>930022</t>
  </si>
  <si>
    <t>MS ONDREJOVA MAST, ZASOB. 15 %DPH</t>
  </si>
  <si>
    <t>930024</t>
  </si>
  <si>
    <t>MS GELATINUM ZAS. DPH 21%</t>
  </si>
  <si>
    <t>930166</t>
  </si>
  <si>
    <t>MS UNG.LENIENS, ZASOBNI</t>
  </si>
  <si>
    <t>989059</t>
  </si>
  <si>
    <t>VICHY Neovadiol sérum 30ml</t>
  </si>
  <si>
    <t>A</t>
  </si>
  <si>
    <t>989953</t>
  </si>
  <si>
    <t>BIODERMA Atoderm Intensive 500 ml</t>
  </si>
  <si>
    <t>990371</t>
  </si>
  <si>
    <t>VICHY IDEALIA Life sérum 30ml M6804500</t>
  </si>
  <si>
    <t>990372</t>
  </si>
  <si>
    <t>VICHY Neovadiol Magistral Elixír 30ml M6809200</t>
  </si>
  <si>
    <t>990964</t>
  </si>
  <si>
    <t>Forma na čípky plastová 10x10</t>
  </si>
  <si>
    <t>501378</t>
  </si>
  <si>
    <t>RP OMEPRAZOL SIRUP 2mg/ml</t>
  </si>
  <si>
    <t>930184</t>
  </si>
  <si>
    <t>MS KAL.PERCHLORAS</t>
  </si>
  <si>
    <t>UN 1458</t>
  </si>
  <si>
    <t>50</t>
  </si>
  <si>
    <t>5011</t>
  </si>
  <si>
    <t>125034</t>
  </si>
  <si>
    <t>25034</t>
  </si>
  <si>
    <t>DORMICUM</t>
  </si>
  <si>
    <t>INJ SOL 10X1ML/5MG</t>
  </si>
  <si>
    <t>132917</t>
  </si>
  <si>
    <t>32917</t>
  </si>
  <si>
    <t>PREDUCTAL MR</t>
  </si>
  <si>
    <t>POR TBL RET 60X35MG</t>
  </si>
  <si>
    <t>157395</t>
  </si>
  <si>
    <t>57395</t>
  </si>
  <si>
    <t>ACC LONG</t>
  </si>
  <si>
    <t>TBL EFF 10X600MG</t>
  </si>
  <si>
    <t>157396</t>
  </si>
  <si>
    <t>57396</t>
  </si>
  <si>
    <t>TBL EFF 20X600MG</t>
  </si>
  <si>
    <t>126329</t>
  </si>
  <si>
    <t>26329</t>
  </si>
  <si>
    <t>AERIUS</t>
  </si>
  <si>
    <t>POR TBL FLM 30X5MG</t>
  </si>
  <si>
    <t>142546</t>
  </si>
  <si>
    <t>42546</t>
  </si>
  <si>
    <t>LACTULOSE AL SIRUP</t>
  </si>
  <si>
    <t>POR SIR 1X200ML</t>
  </si>
  <si>
    <t>194918</t>
  </si>
  <si>
    <t>94918</t>
  </si>
  <si>
    <t>AMBROBENE</t>
  </si>
  <si>
    <t>TBL 20X30MG</t>
  </si>
  <si>
    <t>158838</t>
  </si>
  <si>
    <t>58838</t>
  </si>
  <si>
    <t>PROPANORM 300MG</t>
  </si>
  <si>
    <t>POR TBL FLM50X300MG</t>
  </si>
  <si>
    <t>130187</t>
  </si>
  <si>
    <t>30187</t>
  </si>
  <si>
    <t>MIDAZOLAM TORREX 5MG/ML</t>
  </si>
  <si>
    <t>INJ 10X1ML/5MG</t>
  </si>
  <si>
    <t>844148</t>
  </si>
  <si>
    <t>104694</t>
  </si>
  <si>
    <t>MUCOSOLVAN PRO DOSPĚLÉ</t>
  </si>
  <si>
    <t>POR SIR 1X100ML</t>
  </si>
  <si>
    <t>23894</t>
  </si>
  <si>
    <t>SERTRALIN ACTAVIS 50 MG</t>
  </si>
  <si>
    <t>POR TBL FLM 30X50MG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</si>
  <si>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</si>
  <si>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</si>
  <si>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</si>
  <si>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</si>
  <si>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</si>
  <si>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</si>
  <si>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47244</t>
  </si>
  <si>
    <t>47249</t>
  </si>
  <si>
    <t>INF SOL 10X250ML-PE</t>
  </si>
  <si>
    <t>47256</t>
  </si>
  <si>
    <t>INF SOL 20X100ML-PE</t>
  </si>
  <si>
    <t>47995</t>
  </si>
  <si>
    <t>EZETROL 10 MG TABLETY</t>
  </si>
  <si>
    <t>POR TBL NOB 30X10MG B</t>
  </si>
  <si>
    <t>51367</t>
  </si>
  <si>
    <t>INF SOL 10X250MLPELAH</t>
  </si>
  <si>
    <t>51383</t>
  </si>
  <si>
    <t>INF SOL 10X500MLPELAH</t>
  </si>
  <si>
    <t>100168</t>
  </si>
  <si>
    <t>168</t>
  </si>
  <si>
    <t>HYDROCHLOROTHIAZID LECIVA</t>
  </si>
  <si>
    <t>TBL 20X25MG</t>
  </si>
  <si>
    <t>100269</t>
  </si>
  <si>
    <t>269</t>
  </si>
  <si>
    <t>PREDNISON 5 LECIVA</t>
  </si>
  <si>
    <t>TBL 20X5MG</t>
  </si>
  <si>
    <t>100498</t>
  </si>
  <si>
    <t>498</t>
  </si>
  <si>
    <t>MAGNESIUM SULFURICUM BIOTIKA</t>
  </si>
  <si>
    <t>INJ 5X10ML 10%</t>
  </si>
  <si>
    <t>100499</t>
  </si>
  <si>
    <t>499</t>
  </si>
  <si>
    <t>INJ 5X10ML 20%</t>
  </si>
  <si>
    <t>100610</t>
  </si>
  <si>
    <t>610</t>
  </si>
  <si>
    <t>SYNTOPHYLLIN</t>
  </si>
  <si>
    <t>INJ 5X10ML/240MG</t>
  </si>
  <si>
    <t>100720</t>
  </si>
  <si>
    <t>720</t>
  </si>
  <si>
    <t>KANAVIT</t>
  </si>
  <si>
    <t>GTT 1X5ML 20MG/ML</t>
  </si>
  <si>
    <t>100876</t>
  </si>
  <si>
    <t>876</t>
  </si>
  <si>
    <t>101125</t>
  </si>
  <si>
    <t>1125</t>
  </si>
  <si>
    <t>MORPHIN BIOTIKA 1%</t>
  </si>
  <si>
    <t>INJ 10X1ML/10MG</t>
  </si>
  <si>
    <t>101290</t>
  </si>
  <si>
    <t>1290</t>
  </si>
  <si>
    <t>DIAPREL MR</t>
  </si>
  <si>
    <t>TBL RET 60X30MG</t>
  </si>
  <si>
    <t>101328</t>
  </si>
  <si>
    <t>1328</t>
  </si>
  <si>
    <t>DOPEGYT</t>
  </si>
  <si>
    <t>TBL 50X250MG</t>
  </si>
  <si>
    <t>102133</t>
  </si>
  <si>
    <t>2133</t>
  </si>
  <si>
    <t>FUROSEMID BIOTIKA</t>
  </si>
  <si>
    <t>INJ 5X2ML/20MG</t>
  </si>
  <si>
    <t>102420</t>
  </si>
  <si>
    <t>2420</t>
  </si>
  <si>
    <t>PANCREOLAN FORTE</t>
  </si>
  <si>
    <t>TBL ENT 30X220MG</t>
  </si>
  <si>
    <t>102477</t>
  </si>
  <si>
    <t>2477</t>
  </si>
  <si>
    <t>DIAZEPAM SLOVAKOFARMA</t>
  </si>
  <si>
    <t>102478</t>
  </si>
  <si>
    <t>2478</t>
  </si>
  <si>
    <t>TBL 20X10MG</t>
  </si>
  <si>
    <t>102479</t>
  </si>
  <si>
    <t>2479</t>
  </si>
  <si>
    <t>DITHIADEN</t>
  </si>
  <si>
    <t>TBL 20X2MG</t>
  </si>
  <si>
    <t>102538</t>
  </si>
  <si>
    <t>2538</t>
  </si>
  <si>
    <t>HALOPERIDOL</t>
  </si>
  <si>
    <t>INJ 5X1ML/5MG</t>
  </si>
  <si>
    <t>102592</t>
  </si>
  <si>
    <t>2592</t>
  </si>
  <si>
    <t>MILURIT 100</t>
  </si>
  <si>
    <t>POR TBL NOB 50X100MG</t>
  </si>
  <si>
    <t>102679</t>
  </si>
  <si>
    <t>2679</t>
  </si>
  <si>
    <t>BERODUAL N</t>
  </si>
  <si>
    <t>INH SOL PSS 200DÁV</t>
  </si>
  <si>
    <t>102785</t>
  </si>
  <si>
    <t>2785</t>
  </si>
  <si>
    <t>FUROSEMID SLOVAKOFARMA FORTE</t>
  </si>
  <si>
    <t>TBL 10X250MG</t>
  </si>
  <si>
    <t>103542</t>
  </si>
  <si>
    <t>3542</t>
  </si>
  <si>
    <t>DIGOXIN 0.250 LECIVA</t>
  </si>
  <si>
    <t>TBL 30X0.25MG</t>
  </si>
  <si>
    <t>103550</t>
  </si>
  <si>
    <t>3550</t>
  </si>
  <si>
    <t>VEROSPIRON</t>
  </si>
  <si>
    <t>103575</t>
  </si>
  <si>
    <t>3575</t>
  </si>
  <si>
    <t>HEPAROID LECIVA</t>
  </si>
  <si>
    <t>UNG 1X30GM</t>
  </si>
  <si>
    <t>103688</t>
  </si>
  <si>
    <t>3688</t>
  </si>
  <si>
    <t>SUPPOSITORIA GLYCERINI LECIVA</t>
  </si>
  <si>
    <t>SUP 10X2.35GM</t>
  </si>
  <si>
    <t>104307</t>
  </si>
  <si>
    <t>4307</t>
  </si>
  <si>
    <t>NITRO POHL INFUS.</t>
  </si>
  <si>
    <t>INF 10X10ML/10MG</t>
  </si>
  <si>
    <t>107981</t>
  </si>
  <si>
    <t>7981</t>
  </si>
  <si>
    <t>NOVALGIN</t>
  </si>
  <si>
    <t>INJ 10X2ML/1000MG</t>
  </si>
  <si>
    <t>109159</t>
  </si>
  <si>
    <t>9159</t>
  </si>
  <si>
    <t>HYLAK FORTE</t>
  </si>
  <si>
    <t>GTT 1X100ML</t>
  </si>
  <si>
    <t>109847</t>
  </si>
  <si>
    <t>9847</t>
  </si>
  <si>
    <t>TORECAN</t>
  </si>
  <si>
    <t>SUP 6X6.5MG</t>
  </si>
  <si>
    <t>110151</t>
  </si>
  <si>
    <t>10151</t>
  </si>
  <si>
    <t>LOPERON CPS</t>
  </si>
  <si>
    <t>POR CPS DUR 10X2MG</t>
  </si>
  <si>
    <t>114075</t>
  </si>
  <si>
    <t>14075</t>
  </si>
  <si>
    <t>DETRALEX</t>
  </si>
  <si>
    <t>POR TBL FLM 60</t>
  </si>
  <si>
    <t>114773</t>
  </si>
  <si>
    <t>1055525</t>
  </si>
  <si>
    <t>ISUPREL inj.</t>
  </si>
  <si>
    <t>5x1 ml</t>
  </si>
  <si>
    <t>114937</t>
  </si>
  <si>
    <t>14937</t>
  </si>
  <si>
    <t>ROCALTROL 0.25 MCG</t>
  </si>
  <si>
    <t>POR CPSMOL30X0.25RG</t>
  </si>
  <si>
    <t>114957</t>
  </si>
  <si>
    <t>14957</t>
  </si>
  <si>
    <t>RIVOTRIL 0.5 MG</t>
  </si>
  <si>
    <t>TBL 50X0.5MG</t>
  </si>
  <si>
    <t>116055</t>
  </si>
  <si>
    <t>16055</t>
  </si>
  <si>
    <t>LESCOL XL</t>
  </si>
  <si>
    <t>POR TBL PRO 28X80MG</t>
  </si>
  <si>
    <t>117189</t>
  </si>
  <si>
    <t>17189</t>
  </si>
  <si>
    <t>KALIUM CHLORATUM BIOMEDICA</t>
  </si>
  <si>
    <t>POR TBLFLM100X500MG</t>
  </si>
  <si>
    <t>118304</t>
  </si>
  <si>
    <t>18304</t>
  </si>
  <si>
    <t>RINGERFUNDIN B.BRAUN</t>
  </si>
  <si>
    <t>INF SOL 10X500ML PE</t>
  </si>
  <si>
    <t>124067</t>
  </si>
  <si>
    <t>HYDROCORTISON VUAB 100 MG</t>
  </si>
  <si>
    <t>INJ PLV SOL 1X100MG</t>
  </si>
  <si>
    <t>126409</t>
  </si>
  <si>
    <t>26409</t>
  </si>
  <si>
    <t>ARIXTRA</t>
  </si>
  <si>
    <t>INJ SOL 10X0.5ML</t>
  </si>
  <si>
    <t>126578</t>
  </si>
  <si>
    <t>26578</t>
  </si>
  <si>
    <t>MICARDISPLUS 80/12.5 MG</t>
  </si>
  <si>
    <t>POR TBL NOB 28</t>
  </si>
  <si>
    <t>129384</t>
  </si>
  <si>
    <t>29384</t>
  </si>
  <si>
    <t>MICARDISPLUS 80/25 MG</t>
  </si>
  <si>
    <t>130434</t>
  </si>
  <si>
    <t>30434</t>
  </si>
  <si>
    <t>TBL 100X25MG</t>
  </si>
  <si>
    <t>131536</t>
  </si>
  <si>
    <t>31536</t>
  </si>
  <si>
    <t>BETALOC ZOK 25 MG</t>
  </si>
  <si>
    <t>TBL RET 100X25MG</t>
  </si>
  <si>
    <t>132992</t>
  </si>
  <si>
    <t>32992</t>
  </si>
  <si>
    <t>ATROVENT N</t>
  </si>
  <si>
    <t>INH SOL PSS200X20RG</t>
  </si>
  <si>
    <t>145310</t>
  </si>
  <si>
    <t>45310</t>
  </si>
  <si>
    <t>ANACID</t>
  </si>
  <si>
    <t>SUS 12X5ML(SACKY)</t>
  </si>
  <si>
    <t>145499</t>
  </si>
  <si>
    <t>45499</t>
  </si>
  <si>
    <t>BETALOC ZOK 100 MG</t>
  </si>
  <si>
    <t>TBL RET 30X100MG</t>
  </si>
  <si>
    <t>146117</t>
  </si>
  <si>
    <t>IBALGIN KRÉM 50G</t>
  </si>
  <si>
    <t>147193</t>
  </si>
  <si>
    <t>47193</t>
  </si>
  <si>
    <t>HUMULIN R 100 M.J./ML</t>
  </si>
  <si>
    <t>INJ 1X10ML/1KU</t>
  </si>
  <si>
    <t>147195</t>
  </si>
  <si>
    <t>47195</t>
  </si>
  <si>
    <t>HUMULIN N 100 M.J./ML</t>
  </si>
  <si>
    <t>148578</t>
  </si>
  <si>
    <t>48578</t>
  </si>
  <si>
    <t>TIAPRIDAL</t>
  </si>
  <si>
    <t>POR TBLNOB 50X100MG</t>
  </si>
  <si>
    <t>149017</t>
  </si>
  <si>
    <t>49017</t>
  </si>
  <si>
    <t>GUTTALAX</t>
  </si>
  <si>
    <t>POR GTT SOL 1X15ML</t>
  </si>
  <si>
    <t>149317</t>
  </si>
  <si>
    <t>49317</t>
  </si>
  <si>
    <t>CALCIUM GLUCONICUM 10% B.BRAUN</t>
  </si>
  <si>
    <t>INJ SOL 20X10ML</t>
  </si>
  <si>
    <t>150117</t>
  </si>
  <si>
    <t>50117</t>
  </si>
  <si>
    <t>TRIASYN 5/5 MG</t>
  </si>
  <si>
    <t>POR TBL RET 30</t>
  </si>
  <si>
    <t>155823</t>
  </si>
  <si>
    <t>55823</t>
  </si>
  <si>
    <t>TBL OBD 20X500MG</t>
  </si>
  <si>
    <t>156811</t>
  </si>
  <si>
    <t>56811</t>
  </si>
  <si>
    <t>FURORESE 250</t>
  </si>
  <si>
    <t>156993</t>
  </si>
  <si>
    <t>56993</t>
  </si>
  <si>
    <t>CODEIN SLOVAKOFARMA 30MG</t>
  </si>
  <si>
    <t>TBL 10X30MG-BLISTR</t>
  </si>
  <si>
    <t>158037</t>
  </si>
  <si>
    <t>58037</t>
  </si>
  <si>
    <t>BETALOC ZOK 50MG</t>
  </si>
  <si>
    <t>TBL RET 30X50MG</t>
  </si>
  <si>
    <t>158425</t>
  </si>
  <si>
    <t>58425</t>
  </si>
  <si>
    <t>DOLMINA 50</t>
  </si>
  <si>
    <t>TBL OBD 30X50MG</t>
  </si>
  <si>
    <t>158746</t>
  </si>
  <si>
    <t>58746</t>
  </si>
  <si>
    <t>KARDEGIC 0.5 G</t>
  </si>
  <si>
    <t>INJ PSO LQF 6+SOL</t>
  </si>
  <si>
    <t>162859</t>
  </si>
  <si>
    <t>ASPIRIN PROTECT 100</t>
  </si>
  <si>
    <t>POR TBL ENT 98X100MG</t>
  </si>
  <si>
    <t>166555</t>
  </si>
  <si>
    <t>66555</t>
  </si>
  <si>
    <t>MAGNOSOLV</t>
  </si>
  <si>
    <t>GRA 30X6.1GM(SACKY)</t>
  </si>
  <si>
    <t>167939</t>
  </si>
  <si>
    <t>BRILIQUE 90 MG</t>
  </si>
  <si>
    <t>POR TBL FLM 56X90MG</t>
  </si>
  <si>
    <t>176155</t>
  </si>
  <si>
    <t>76155</t>
  </si>
  <si>
    <t>CORVATON FORTE</t>
  </si>
  <si>
    <t>TBL 30X4MG</t>
  </si>
  <si>
    <t>183272</t>
  </si>
  <si>
    <t>215478</t>
  </si>
  <si>
    <t>EBRANTIL 60 RETARD</t>
  </si>
  <si>
    <t>POR CPS PRO 50X60MG</t>
  </si>
  <si>
    <t>183318</t>
  </si>
  <si>
    <t>83318</t>
  </si>
  <si>
    <t>DIGOXIN 0.125 LECIVA</t>
  </si>
  <si>
    <t>TBL 30X0.125MG</t>
  </si>
  <si>
    <t>183974</t>
  </si>
  <si>
    <t>83974</t>
  </si>
  <si>
    <t>BETALOC</t>
  </si>
  <si>
    <t>INJ 5X5ML/5MG</t>
  </si>
  <si>
    <t>185719</t>
  </si>
  <si>
    <t>85719</t>
  </si>
  <si>
    <t>ISOKET SPRAY</t>
  </si>
  <si>
    <t>SPR 1X12.4GM(=15ML)</t>
  </si>
  <si>
    <t>187076</t>
  </si>
  <si>
    <t>87076</t>
  </si>
  <si>
    <t>ERDOMED 300MG</t>
  </si>
  <si>
    <t>CPS 20X300MG</t>
  </si>
  <si>
    <t>188219</t>
  </si>
  <si>
    <t>88219</t>
  </si>
  <si>
    <t>LEXAURIN 3</t>
  </si>
  <si>
    <t>POR TBL NOB 30X3MG</t>
  </si>
  <si>
    <t>191836</t>
  </si>
  <si>
    <t>91836</t>
  </si>
  <si>
    <t>INJ 5X1ML/6.5MG</t>
  </si>
  <si>
    <t>192086</t>
  </si>
  <si>
    <t>92086</t>
  </si>
  <si>
    <t>ROWATINEX</t>
  </si>
  <si>
    <t>GTT 1X10ML</t>
  </si>
  <si>
    <t>192351</t>
  </si>
  <si>
    <t>92351</t>
  </si>
  <si>
    <t>ATROVENT 0.025%</t>
  </si>
  <si>
    <t>INH SOL 1X20ML</t>
  </si>
  <si>
    <t>192853</t>
  </si>
  <si>
    <t>POR CPS DUR 20X2MG</t>
  </si>
  <si>
    <t>193104</t>
  </si>
  <si>
    <t>93104</t>
  </si>
  <si>
    <t>DEGAN</t>
  </si>
  <si>
    <t>TBL 40X10MG</t>
  </si>
  <si>
    <t>193105</t>
  </si>
  <si>
    <t>93105</t>
  </si>
  <si>
    <t>INJ 50X2ML/10MG</t>
  </si>
  <si>
    <t>196635</t>
  </si>
  <si>
    <t>96635</t>
  </si>
  <si>
    <t>MAGNE B6</t>
  </si>
  <si>
    <t>DRG 50</t>
  </si>
  <si>
    <t>196696</t>
  </si>
  <si>
    <t>96696</t>
  </si>
  <si>
    <t>INDAP</t>
  </si>
  <si>
    <t>CPS 30X2.5MG</t>
  </si>
  <si>
    <t>197402</t>
  </si>
  <si>
    <t>97402</t>
  </si>
  <si>
    <t>SORBIFER DURULES</t>
  </si>
  <si>
    <t>TBL FC 50X100MG</t>
  </si>
  <si>
    <t>197522</t>
  </si>
  <si>
    <t>97522</t>
  </si>
  <si>
    <t>TBL OBD 30</t>
  </si>
  <si>
    <t>198219</t>
  </si>
  <si>
    <t>98219</t>
  </si>
  <si>
    <t>FURON</t>
  </si>
  <si>
    <t>TBL 50X40MG</t>
  </si>
  <si>
    <t>199295</t>
  </si>
  <si>
    <t>99295</t>
  </si>
  <si>
    <t>ANOPYRIN 100MG</t>
  </si>
  <si>
    <t>TBL 20X100MG</t>
  </si>
  <si>
    <t>199333</t>
  </si>
  <si>
    <t>99333</t>
  </si>
  <si>
    <t>FUROSEMID BIOTIKA FORTE</t>
  </si>
  <si>
    <t>INJ 10X10ML/125MG</t>
  </si>
  <si>
    <t>199680</t>
  </si>
  <si>
    <t>ERDOMED</t>
  </si>
  <si>
    <t>POR CPS DUR 60X300MG</t>
  </si>
  <si>
    <t>395294</t>
  </si>
  <si>
    <t>180306</t>
  </si>
  <si>
    <t>TANTUM VERDE</t>
  </si>
  <si>
    <t>LIQ 1X240ML-PET TR</t>
  </si>
  <si>
    <t>500618</t>
  </si>
  <si>
    <t>125753</t>
  </si>
  <si>
    <t xml:space="preserve">Essentiale Forte N </t>
  </si>
  <si>
    <t>por.cps.dur.100</t>
  </si>
  <si>
    <t>841572</t>
  </si>
  <si>
    <t>MENALIND Ubrousky 50ks náhradní náplň</t>
  </si>
  <si>
    <t>843905</t>
  </si>
  <si>
    <t>103391</t>
  </si>
  <si>
    <t>MUCOSOLVAN</t>
  </si>
  <si>
    <t>POR GTT SOL+INH SOL 60ML</t>
  </si>
  <si>
    <t>844145</t>
  </si>
  <si>
    <t>56350</t>
  </si>
  <si>
    <t>SPECIES UROLOGICAE PLANTA LEROS</t>
  </si>
  <si>
    <t>SPC 20X1.5GM(SÁČKY)</t>
  </si>
  <si>
    <t>844831</t>
  </si>
  <si>
    <t>DIGOXIN ORION INJ.-MIMOŘÁDNÝ DOVOZ!!</t>
  </si>
  <si>
    <t>INJ SOL 25X1ML/0.25MG</t>
  </si>
  <si>
    <t>844960</t>
  </si>
  <si>
    <t>125114</t>
  </si>
  <si>
    <t>TBL 60X100 MG</t>
  </si>
  <si>
    <t>845075</t>
  </si>
  <si>
    <t>125641</t>
  </si>
  <si>
    <t>TENAXUM</t>
  </si>
  <si>
    <t>POR TBL NOB 90X1MG</t>
  </si>
  <si>
    <t>845108</t>
  </si>
  <si>
    <t>125595</t>
  </si>
  <si>
    <t>VALSACOR 160 MG</t>
  </si>
  <si>
    <t>POR TBL FLM 28X160MG</t>
  </si>
  <si>
    <t>845369</t>
  </si>
  <si>
    <t>107987</t>
  </si>
  <si>
    <t>ANALGIN</t>
  </si>
  <si>
    <t>INJ SOL 5X5ML</t>
  </si>
  <si>
    <t>845697</t>
  </si>
  <si>
    <t>125599</t>
  </si>
  <si>
    <t>KALNORMIN</t>
  </si>
  <si>
    <t>POR TBL PRO 30X1GM</t>
  </si>
  <si>
    <t>846413</t>
  </si>
  <si>
    <t>57585</t>
  </si>
  <si>
    <t>Espumisan cps.100x40mg-blistr</t>
  </si>
  <si>
    <t>0057585</t>
  </si>
  <si>
    <t>846599</t>
  </si>
  <si>
    <t>107754</t>
  </si>
  <si>
    <t>Dobutamin Admeda 250 inf.sol50ml</t>
  </si>
  <si>
    <t>846629</t>
  </si>
  <si>
    <t>100013</t>
  </si>
  <si>
    <t>IBALGIN 400 TBL 24</t>
  </si>
  <si>
    <t xml:space="preserve">POR TBL FLM 24X400MG </t>
  </si>
  <si>
    <t>847132</t>
  </si>
  <si>
    <t>137238</t>
  </si>
  <si>
    <t>ADENOCOR</t>
  </si>
  <si>
    <t>INJ SOL 6X2ML/6MG</t>
  </si>
  <si>
    <t>847488</t>
  </si>
  <si>
    <t>107869</t>
  </si>
  <si>
    <t>APO-ALLOPURINOL</t>
  </si>
  <si>
    <t>POR TBL NOB 100X100MG</t>
  </si>
  <si>
    <t>847871</t>
  </si>
  <si>
    <t>125524</t>
  </si>
  <si>
    <t>APO-AMILZIDE 5/50 MG</t>
  </si>
  <si>
    <t>POR TBL NOB 100X5MG/50MG</t>
  </si>
  <si>
    <t>847974</t>
  </si>
  <si>
    <t>125525</t>
  </si>
  <si>
    <t>POR TBL FLM 30X400MG</t>
  </si>
  <si>
    <t>848335</t>
  </si>
  <si>
    <t>155782</t>
  </si>
  <si>
    <t>GODASAL 100</t>
  </si>
  <si>
    <t>POR TBL NOB 100</t>
  </si>
  <si>
    <t>848632</t>
  </si>
  <si>
    <t>125315</t>
  </si>
  <si>
    <t>INJ SOL 12X2ML/100MG</t>
  </si>
  <si>
    <t>848866</t>
  </si>
  <si>
    <t>119654</t>
  </si>
  <si>
    <t>POR TBL FLM 100X100MG</t>
  </si>
  <si>
    <t>848930</t>
  </si>
  <si>
    <t>155781</t>
  </si>
  <si>
    <t>POR TBL NOB 50</t>
  </si>
  <si>
    <t>849559</t>
  </si>
  <si>
    <t>125066</t>
  </si>
  <si>
    <t>APO-AMLO 5</t>
  </si>
  <si>
    <t>POR TBL NOB 100X5MG</t>
  </si>
  <si>
    <t>849561</t>
  </si>
  <si>
    <t>125060</t>
  </si>
  <si>
    <t>POR TBL NOB 30X5MG</t>
  </si>
  <si>
    <t>849712</t>
  </si>
  <si>
    <t>125053</t>
  </si>
  <si>
    <t>APO-AMLO 10</t>
  </si>
  <si>
    <t>POR TBL NOB 100X10MG</t>
  </si>
  <si>
    <t>849713</t>
  </si>
  <si>
    <t>125046</t>
  </si>
  <si>
    <t>POR TBL NOB 30X10MG</t>
  </si>
  <si>
    <t>849896</t>
  </si>
  <si>
    <t>134281</t>
  </si>
  <si>
    <t>VALSACOMBI 160 MG/12,5 MG</t>
  </si>
  <si>
    <t>POR TBL FLM 28</t>
  </si>
  <si>
    <t>849941</t>
  </si>
  <si>
    <t>162142</t>
  </si>
  <si>
    <t>PARALEN 500</t>
  </si>
  <si>
    <t>POR TBL NOB 24X500MG</t>
  </si>
  <si>
    <t>850104</t>
  </si>
  <si>
    <t>164344</t>
  </si>
  <si>
    <t>MONO MACK DEPOT</t>
  </si>
  <si>
    <t>POR TBL PRO 28X100MG</t>
  </si>
  <si>
    <t>850461</t>
  </si>
  <si>
    <t>122197</t>
  </si>
  <si>
    <t>PROTHAZIN</t>
  </si>
  <si>
    <t>TBL FLM 20X1X25MG</t>
  </si>
  <si>
    <t>850602</t>
  </si>
  <si>
    <t>Sonogel na ultrazvuk 500ml</t>
  </si>
  <si>
    <t>987464</t>
  </si>
  <si>
    <t>Menalind Professional čistící pěna 400ml</t>
  </si>
  <si>
    <t>51384</t>
  </si>
  <si>
    <t>INF SOL 10X1000MLPLAH</t>
  </si>
  <si>
    <t>53761</t>
  </si>
  <si>
    <t>NEBILET</t>
  </si>
  <si>
    <t>POR TBL NOB 28X5MG</t>
  </si>
  <si>
    <t>100394</t>
  </si>
  <si>
    <t>394</t>
  </si>
  <si>
    <t>ATROPIN BIOTIKA 1MG</t>
  </si>
  <si>
    <t>INJ 10X1ML/1MG</t>
  </si>
  <si>
    <t>100489</t>
  </si>
  <si>
    <t>489</t>
  </si>
  <si>
    <t>INJ 5X1ML/10MG</t>
  </si>
  <si>
    <t>100536</t>
  </si>
  <si>
    <t>536</t>
  </si>
  <si>
    <t>NORADRENALIN LECIVA</t>
  </si>
  <si>
    <t>102546</t>
  </si>
  <si>
    <t>2546</t>
  </si>
  <si>
    <t>MAXITROL</t>
  </si>
  <si>
    <t>SUS OPH 1X5ML</t>
  </si>
  <si>
    <t>102818</t>
  </si>
  <si>
    <t>2818</t>
  </si>
  <si>
    <t>ENDIARON</t>
  </si>
  <si>
    <t>TBL OBD 20X250MG</t>
  </si>
  <si>
    <t>109139</t>
  </si>
  <si>
    <t>176129</t>
  </si>
  <si>
    <t>HEMINEVRIN 300 MG</t>
  </si>
  <si>
    <t>POR CPS MOL 100X300MG</t>
  </si>
  <si>
    <t>110086</t>
  </si>
  <si>
    <t>10086</t>
  </si>
  <si>
    <t>NEODOLPASSE</t>
  </si>
  <si>
    <t>INF 10X250ML</t>
  </si>
  <si>
    <t>111337</t>
  </si>
  <si>
    <t>52421</t>
  </si>
  <si>
    <t>GERATAM 3 G</t>
  </si>
  <si>
    <t>INJ SOL 4X15ML/3GM</t>
  </si>
  <si>
    <t>116467</t>
  </si>
  <si>
    <t>16467</t>
  </si>
  <si>
    <t>IMACORT</t>
  </si>
  <si>
    <t>DRM CRM 1X20GM</t>
  </si>
  <si>
    <t>118305</t>
  </si>
  <si>
    <t>18305</t>
  </si>
  <si>
    <t>INF SOL10X1000ML PE</t>
  </si>
  <si>
    <t>118390</t>
  </si>
  <si>
    <t>18390</t>
  </si>
  <si>
    <t>POR TBL RET 120X30MG</t>
  </si>
  <si>
    <t>125969</t>
  </si>
  <si>
    <t>25969</t>
  </si>
  <si>
    <t>PROCORALAN 5 MG</t>
  </si>
  <si>
    <t>POR TBL FLM 56X5MG</t>
  </si>
  <si>
    <t>146991</t>
  </si>
  <si>
    <t>46991</t>
  </si>
  <si>
    <t>IMODIUM</t>
  </si>
  <si>
    <t>CPS 20X2MG</t>
  </si>
  <si>
    <t>154094</t>
  </si>
  <si>
    <t>54094</t>
  </si>
  <si>
    <t>TRITTICO AC 75</t>
  </si>
  <si>
    <t>TBL RET 30X75MG</t>
  </si>
  <si>
    <t>155824</t>
  </si>
  <si>
    <t>55824</t>
  </si>
  <si>
    <t>INJ 5X5ML/2500MG</t>
  </si>
  <si>
    <t>156779</t>
  </si>
  <si>
    <t>56779</t>
  </si>
  <si>
    <t>GERATAM 800MG</t>
  </si>
  <si>
    <t>TBL OBD 60X800MG</t>
  </si>
  <si>
    <t>157345</t>
  </si>
  <si>
    <t>57345</t>
  </si>
  <si>
    <t>LITALIR</t>
  </si>
  <si>
    <t>CPS 100X500MG</t>
  </si>
  <si>
    <t>159357</t>
  </si>
  <si>
    <t>59357</t>
  </si>
  <si>
    <t>RINGERUV ROZTOK BRAUN</t>
  </si>
  <si>
    <t>INF 10X500ML(LDPE)</t>
  </si>
  <si>
    <t>159940</t>
  </si>
  <si>
    <t>59940</t>
  </si>
  <si>
    <t>SMECTA</t>
  </si>
  <si>
    <t>PLV POR 1X10SACKU</t>
  </si>
  <si>
    <t>185733</t>
  </si>
  <si>
    <t>85733</t>
  </si>
  <si>
    <t>ISOKET LOSUNG 0.1% PRO INFUS.</t>
  </si>
  <si>
    <t>INJ PRO INF 10X10ML</t>
  </si>
  <si>
    <t>189244</t>
  </si>
  <si>
    <t>89244</t>
  </si>
  <si>
    <t>INF 1X250ML</t>
  </si>
  <si>
    <t>192757</t>
  </si>
  <si>
    <t>92757</t>
  </si>
  <si>
    <t>CPS 10X300MG</t>
  </si>
  <si>
    <t>193724</t>
  </si>
  <si>
    <t>93724</t>
  </si>
  <si>
    <t>INDOMETACIN 100 BERLIN-CHEMIE</t>
  </si>
  <si>
    <t>SUP 10X100MG</t>
  </si>
  <si>
    <t>194919</t>
  </si>
  <si>
    <t>94919</t>
  </si>
  <si>
    <t>AMBROBENE 7.5MG/ML</t>
  </si>
  <si>
    <t>SOL 1X40ML</t>
  </si>
  <si>
    <t>194920</t>
  </si>
  <si>
    <t>94920</t>
  </si>
  <si>
    <t>SOL 1X100ML</t>
  </si>
  <si>
    <t>196610</t>
  </si>
  <si>
    <t>96610</t>
  </si>
  <si>
    <t>APAURIN</t>
  </si>
  <si>
    <t>INJ 10X2ML/10MG</t>
  </si>
  <si>
    <t>500269</t>
  </si>
  <si>
    <t>KL UNG.LENIENS, 200G</t>
  </si>
  <si>
    <t>841541</t>
  </si>
  <si>
    <t>MENALIND Mycí emulze 500ml</t>
  </si>
  <si>
    <t>845329</t>
  </si>
  <si>
    <t>Biopron9 tob.60</t>
  </si>
  <si>
    <t>848560</t>
  </si>
  <si>
    <t>125752</t>
  </si>
  <si>
    <t>ESSENTIALE FORTE N</t>
  </si>
  <si>
    <t>POR CPS DUR 50</t>
  </si>
  <si>
    <t>848625</t>
  </si>
  <si>
    <t>138841</t>
  </si>
  <si>
    <t>DORETA 37,5 MG/325 MG</t>
  </si>
  <si>
    <t>POR TBL FLM 30</t>
  </si>
  <si>
    <t>102684</t>
  </si>
  <si>
    <t>2684</t>
  </si>
  <si>
    <t>GEL 1X20GM</t>
  </si>
  <si>
    <t>100874</t>
  </si>
  <si>
    <t>874</t>
  </si>
  <si>
    <t>OPHTHALMO-AZULEN</t>
  </si>
  <si>
    <t>187822</t>
  </si>
  <si>
    <t>87822</t>
  </si>
  <si>
    <t>ARDUAN</t>
  </si>
  <si>
    <t>INJ SIC 25X4MG+2ML</t>
  </si>
  <si>
    <t>194852</t>
  </si>
  <si>
    <t>94852</t>
  </si>
  <si>
    <t>SOLUVIT N PRO INFUS.</t>
  </si>
  <si>
    <t>INJ SIC 10</t>
  </si>
  <si>
    <t>194916</t>
  </si>
  <si>
    <t>94916</t>
  </si>
  <si>
    <t>INJ 5X2ML/15MG</t>
  </si>
  <si>
    <t>841566</t>
  </si>
  <si>
    <t>KL ETHANOL.C.BENZINO 150G</t>
  </si>
  <si>
    <t>113373</t>
  </si>
  <si>
    <t>154858</t>
  </si>
  <si>
    <t xml:space="preserve">PROTAMIN MEDA AMPULLEN </t>
  </si>
  <si>
    <t>INJ 5X5ML/5KU</t>
  </si>
  <si>
    <t>113803</t>
  </si>
  <si>
    <t>13803</t>
  </si>
  <si>
    <t>PANTHENOL SPRAY</t>
  </si>
  <si>
    <t>DRM SPR SUS 1X130GM</t>
  </si>
  <si>
    <t>850095</t>
  </si>
  <si>
    <t>120406</t>
  </si>
  <si>
    <t>THIOPENTAL VUAB INJ. PLV. SOL. 0,5 G</t>
  </si>
  <si>
    <t>INJ PLV SOL 1X0.5GM</t>
  </si>
  <si>
    <t>102963</t>
  </si>
  <si>
    <t>2963</t>
  </si>
  <si>
    <t>PREDNISON 20 LECIVA</t>
  </si>
  <si>
    <t>TBL 20X20MG(BLISTR)</t>
  </si>
  <si>
    <t>116551</t>
  </si>
  <si>
    <t>16551</t>
  </si>
  <si>
    <t>ANEXATE</t>
  </si>
  <si>
    <t>INJ 5X5ML/0.5MG</t>
  </si>
  <si>
    <t>148673</t>
  </si>
  <si>
    <t>XADOS 20 MG TABLETY</t>
  </si>
  <si>
    <t>POR TBL NOB 30X20MG</t>
  </si>
  <si>
    <t>100641</t>
  </si>
  <si>
    <t>641</t>
  </si>
  <si>
    <t>VITAMIN B12 LECIVA 300RG</t>
  </si>
  <si>
    <t>INJ 5X1ML/300RG</t>
  </si>
  <si>
    <t>102957</t>
  </si>
  <si>
    <t>2957</t>
  </si>
  <si>
    <t>PRESID 5 MG</t>
  </si>
  <si>
    <t>TBL RET 30X5MG</t>
  </si>
  <si>
    <t>114958</t>
  </si>
  <si>
    <t>14958</t>
  </si>
  <si>
    <t>RIVOTRIL 2 MG</t>
  </si>
  <si>
    <t>TBL 30X2MG</t>
  </si>
  <si>
    <t>156926</t>
  </si>
  <si>
    <t>56926</t>
  </si>
  <si>
    <t>INJ SOL 20X10ML-PLA</t>
  </si>
  <si>
    <t>167547</t>
  </si>
  <si>
    <t>67547</t>
  </si>
  <si>
    <t>ALMIRAL</t>
  </si>
  <si>
    <t>INJ 10X3ML/75MG</t>
  </si>
  <si>
    <t>168447</t>
  </si>
  <si>
    <t>TRAJENTA 5 MG</t>
  </si>
  <si>
    <t>169671</t>
  </si>
  <si>
    <t>69671</t>
  </si>
  <si>
    <t>INJECTIO PROCAIN.CHLOR.0.2% ARD</t>
  </si>
  <si>
    <t>INJ 1X500ML 0.2%</t>
  </si>
  <si>
    <t>176205</t>
  </si>
  <si>
    <t>180825</t>
  </si>
  <si>
    <t>HYDROCORTISON 10MG</t>
  </si>
  <si>
    <t>394619</t>
  </si>
  <si>
    <t>Menalind Professional masážní gel 200ml</t>
  </si>
  <si>
    <t>703722</t>
  </si>
  <si>
    <t>MENALIND Olejový spray na ochranu kůže</t>
  </si>
  <si>
    <t>16321</t>
  </si>
  <si>
    <t>DRM UNG 1X250GM</t>
  </si>
  <si>
    <t>108499</t>
  </si>
  <si>
    <t>8499</t>
  </si>
  <si>
    <t>DIPIDOLOR</t>
  </si>
  <si>
    <t>INJ 5X2ML 7.5MG/ML</t>
  </si>
  <si>
    <t>110803</t>
  </si>
  <si>
    <t>10803</t>
  </si>
  <si>
    <t>ZOFRAN</t>
  </si>
  <si>
    <t>INJ SOL 5X2ML/4MG</t>
  </si>
  <si>
    <t>116320</t>
  </si>
  <si>
    <t>16320</t>
  </si>
  <si>
    <t>UNG 1X100GM-TUBA</t>
  </si>
  <si>
    <t>117166</t>
  </si>
  <si>
    <t>17166</t>
  </si>
  <si>
    <t>BELOSALIC</t>
  </si>
  <si>
    <t>DRM UNG 1X30GM</t>
  </si>
  <si>
    <t>145241</t>
  </si>
  <si>
    <t>45241</t>
  </si>
  <si>
    <t>ISICOM 100 MG</t>
  </si>
  <si>
    <t>POR TBL NOB 100X125MG</t>
  </si>
  <si>
    <t>169724</t>
  </si>
  <si>
    <t>69724</t>
  </si>
  <si>
    <t>ARDEAELYTOSOL NA.HYDR.CARB.4.2%</t>
  </si>
  <si>
    <t>INF 1X80ML</t>
  </si>
  <si>
    <t>169755</t>
  </si>
  <si>
    <t>69755</t>
  </si>
  <si>
    <t>ARDEANUTRISOL G 40</t>
  </si>
  <si>
    <t>187149</t>
  </si>
  <si>
    <t>87149</t>
  </si>
  <si>
    <t>THYROZOL 10</t>
  </si>
  <si>
    <t>TBL OBD 50X10MG</t>
  </si>
  <si>
    <t>848725</t>
  </si>
  <si>
    <t>107677</t>
  </si>
  <si>
    <t>KALIUMCHLORID 7.45% BRAUN</t>
  </si>
  <si>
    <t>INF CNC SOL 20X100ML</t>
  </si>
  <si>
    <t>849045</t>
  </si>
  <si>
    <t>155938</t>
  </si>
  <si>
    <t>HERPESIN 200</t>
  </si>
  <si>
    <t>POR TBL NOB 25X200MG</t>
  </si>
  <si>
    <t>131385</t>
  </si>
  <si>
    <t>31385</t>
  </si>
  <si>
    <t>TENSIOMIN</t>
  </si>
  <si>
    <t>TBL 30X12.5MG</t>
  </si>
  <si>
    <t>58880</t>
  </si>
  <si>
    <t>DOLMINA 100 SR</t>
  </si>
  <si>
    <t>POR TBL PRO 20X100MG</t>
  </si>
  <si>
    <t>100750</t>
  </si>
  <si>
    <t>162390</t>
  </si>
  <si>
    <t>CHAMOMILLA TEVA</t>
  </si>
  <si>
    <t>109305</t>
  </si>
  <si>
    <t>9305</t>
  </si>
  <si>
    <t>LOCOID 0.1%</t>
  </si>
  <si>
    <t>CRM 1X30GM 0.1%</t>
  </si>
  <si>
    <t>117996</t>
  </si>
  <si>
    <t>17996</t>
  </si>
  <si>
    <t>KINEDRYL</t>
  </si>
  <si>
    <t>TBL 10</t>
  </si>
  <si>
    <t>140275</t>
  </si>
  <si>
    <t>40275</t>
  </si>
  <si>
    <t>BACLOFEN</t>
  </si>
  <si>
    <t>TBL 50X25MG</t>
  </si>
  <si>
    <t>147515</t>
  </si>
  <si>
    <t>47515</t>
  </si>
  <si>
    <t>CALCICHEW D3</t>
  </si>
  <si>
    <t>CTB 60</t>
  </si>
  <si>
    <t>188663</t>
  </si>
  <si>
    <t>17994</t>
  </si>
  <si>
    <t>CALCII CARBONICI 0,5 TBL. MEDICAMENTA</t>
  </si>
  <si>
    <t>POR TBL NOB 100X0.5GM</t>
  </si>
  <si>
    <t>191032</t>
  </si>
  <si>
    <t>91032</t>
  </si>
  <si>
    <t>SECATOXIN /R/ FORTE</t>
  </si>
  <si>
    <t>GTT 25ML 25MG/10ML</t>
  </si>
  <si>
    <t>845813</t>
  </si>
  <si>
    <t>Deca durabolin 50mg amp.1x1ml - MIMOŘÁDNÝ DOVOZ!!</t>
  </si>
  <si>
    <t>849382</t>
  </si>
  <si>
    <t>119697</t>
  </si>
  <si>
    <t>COLCHICUM-DISPERT</t>
  </si>
  <si>
    <t>POR TBL OBD 20X500RG</t>
  </si>
  <si>
    <t>900071</t>
  </si>
  <si>
    <t>KL TBL MAGN.LACT 0,5G+B6 0,02G, 100TBL</t>
  </si>
  <si>
    <t>900881</t>
  </si>
  <si>
    <t>KL BALS.VISNEVSKI 100G</t>
  </si>
  <si>
    <t>175025</t>
  </si>
  <si>
    <t>75025</t>
  </si>
  <si>
    <t>THIAMIN LECIVA</t>
  </si>
  <si>
    <t>TBL 20X50MG(BLISTR)</t>
  </si>
  <si>
    <t>395019</t>
  </si>
  <si>
    <t>KL CHLADIVE MAZANI 450 g FAGRON</t>
  </si>
  <si>
    <t>DPH 15%</t>
  </si>
  <si>
    <t>841314</t>
  </si>
  <si>
    <t>MENALIND Ochranná pěna 100ml</t>
  </si>
  <si>
    <t>847477</t>
  </si>
  <si>
    <t>151436</t>
  </si>
  <si>
    <t>FERRLECIT</t>
  </si>
  <si>
    <t>INJ SOL 6X5ML/62.5MG</t>
  </si>
  <si>
    <t>102132</t>
  </si>
  <si>
    <t>2132</t>
  </si>
  <si>
    <t>CARDILAN</t>
  </si>
  <si>
    <t>INJ 10X10ML</t>
  </si>
  <si>
    <t>128831</t>
  </si>
  <si>
    <t>28831</t>
  </si>
  <si>
    <t>AERIUS 2,5 MG</t>
  </si>
  <si>
    <t>POR TBL DIS 30X2.5MG</t>
  </si>
  <si>
    <t>930127</t>
  </si>
  <si>
    <t>KL CHLADIVE MAZANI 800 g FAGRON</t>
  </si>
  <si>
    <t>152225</t>
  </si>
  <si>
    <t>52225</t>
  </si>
  <si>
    <t>THIOCTACID 600 T</t>
  </si>
  <si>
    <t>INJ SOL 5X24ML/600MG</t>
  </si>
  <si>
    <t>850729</t>
  </si>
  <si>
    <t>157875</t>
  </si>
  <si>
    <t>PARACETAMOL KABI 10MG/ML</t>
  </si>
  <si>
    <t>INF SOL 10X100ML/1000MG</t>
  </si>
  <si>
    <t>155911</t>
  </si>
  <si>
    <t>55911</t>
  </si>
  <si>
    <t>PEROXID VODÍKU 3% COO</t>
  </si>
  <si>
    <t>DRM SOL 1X100ML 3%</t>
  </si>
  <si>
    <t>158659</t>
  </si>
  <si>
    <t>58659</t>
  </si>
  <si>
    <t>ATENOLOL AL 25</t>
  </si>
  <si>
    <t>POR TBL NOB 30X25MG</t>
  </si>
  <si>
    <t>847767</t>
  </si>
  <si>
    <t>500140</t>
  </si>
  <si>
    <t>JANUMET 50 MG/1000 MG</t>
  </si>
  <si>
    <t>POR TBL FLM 56X50MG/1000MG</t>
  </si>
  <si>
    <t>116306</t>
  </si>
  <si>
    <t>16306</t>
  </si>
  <si>
    <t>MIFLONID 400</t>
  </si>
  <si>
    <t>INH PLV CPS60X400RG</t>
  </si>
  <si>
    <t>841680</t>
  </si>
  <si>
    <t>KL SOL.BORGLYCEROLI 3%  20G</t>
  </si>
  <si>
    <t>921284</t>
  </si>
  <si>
    <t>KL ETHER 180G</t>
  </si>
  <si>
    <t>2584</t>
  </si>
  <si>
    <t>GLUKÓZA 40 BRAUN</t>
  </si>
  <si>
    <t>447</t>
  </si>
  <si>
    <t>EPHEDRIN BIOTIKA</t>
  </si>
  <si>
    <t>INJ SOL 10X1ML/50MG</t>
  </si>
  <si>
    <t>192414</t>
  </si>
  <si>
    <t>92414</t>
  </si>
  <si>
    <t>SPR 1X45ML</t>
  </si>
  <si>
    <t>846094</t>
  </si>
  <si>
    <t>129023</t>
  </si>
  <si>
    <t>PROPOFOL-LIPURO 1% (10MG/ML) 5X20ML</t>
  </si>
  <si>
    <t xml:space="preserve">INJ+INF EML 5X20ML/200MG </t>
  </si>
  <si>
    <t>101845</t>
  </si>
  <si>
    <t>1845</t>
  </si>
  <si>
    <t>TISERCIN</t>
  </si>
  <si>
    <t>INJ 10X1ML/25MG</t>
  </si>
  <si>
    <t>850305</t>
  </si>
  <si>
    <t>Biopron9 tob.120</t>
  </si>
  <si>
    <t>849180</t>
  </si>
  <si>
    <t>155941</t>
  </si>
  <si>
    <t>HERPESIN</t>
  </si>
  <si>
    <t>CRM 1X5GM 5%</t>
  </si>
  <si>
    <t>114938</t>
  </si>
  <si>
    <t>14938</t>
  </si>
  <si>
    <t>ROCALTROL 0.50 MCG</t>
  </si>
  <si>
    <t>POR CPSMOL30X0.50RG</t>
  </si>
  <si>
    <t>159570</t>
  </si>
  <si>
    <t>59570</t>
  </si>
  <si>
    <t>FERRO-FOLGAMMA</t>
  </si>
  <si>
    <t>CPS 50</t>
  </si>
  <si>
    <t>112895</t>
  </si>
  <si>
    <t>12895</t>
  </si>
  <si>
    <t>AULIN</t>
  </si>
  <si>
    <t>POR GRA SOL30SÁČKŮ</t>
  </si>
  <si>
    <t>116302</t>
  </si>
  <si>
    <t>16302</t>
  </si>
  <si>
    <t>MIFLONID 200</t>
  </si>
  <si>
    <t>INH PLVCPS120X200RG</t>
  </si>
  <si>
    <t>114821</t>
  </si>
  <si>
    <t>14821</t>
  </si>
  <si>
    <t>CONDROSULF 800</t>
  </si>
  <si>
    <t>TBL OBD 30X800MG</t>
  </si>
  <si>
    <t>117926</t>
  </si>
  <si>
    <t>17926</t>
  </si>
  <si>
    <t>ZALDIAR</t>
  </si>
  <si>
    <t>168903</t>
  </si>
  <si>
    <t>XARELTO 20 MG</t>
  </si>
  <si>
    <t>POR TBL FLM 28X20MG</t>
  </si>
  <si>
    <t>118489</t>
  </si>
  <si>
    <t>18489</t>
  </si>
  <si>
    <t>LISKANTIN</t>
  </si>
  <si>
    <t>POR TBL NOB 100X250MG</t>
  </si>
  <si>
    <t>920065</t>
  </si>
  <si>
    <t>KL SOL.METHYLROS.CHL.1% 100G</t>
  </si>
  <si>
    <t>128290</t>
  </si>
  <si>
    <t>28290</t>
  </si>
  <si>
    <t>APIDRA 100 JEDNOTEK/ML</t>
  </si>
  <si>
    <t>SDR INJ SOL 5X3ML</t>
  </si>
  <si>
    <t>840230</t>
  </si>
  <si>
    <t>KL NOSNI MAST S HG,15G</t>
  </si>
  <si>
    <t>500117</t>
  </si>
  <si>
    <t>Sportovka C chladivá</t>
  </si>
  <si>
    <t>180g/200ml</t>
  </si>
  <si>
    <t>842936</t>
  </si>
  <si>
    <t>MENALIND Ošetřující šampon 500ml</t>
  </si>
  <si>
    <t>107678</t>
  </si>
  <si>
    <t>INF CNC SOL 20X20ML</t>
  </si>
  <si>
    <t>397057</t>
  </si>
  <si>
    <t>Suppositoria Glyc.Sanova Classic 2g</t>
  </si>
  <si>
    <t>988793</t>
  </si>
  <si>
    <t>142866</t>
  </si>
  <si>
    <t>QUETIAPINE POLPHARMA 100 MG POTAHOVANÉ TABLETY</t>
  </si>
  <si>
    <t>POR TBL FLM 60X100MG</t>
  </si>
  <si>
    <t>185809</t>
  </si>
  <si>
    <t>85809</t>
  </si>
  <si>
    <t>LERIVON</t>
  </si>
  <si>
    <t>TBL 30X10MG</t>
  </si>
  <si>
    <t>394153</t>
  </si>
  <si>
    <t>Calcium pantotenicum mast 30g Generica</t>
  </si>
  <si>
    <t>397174</t>
  </si>
  <si>
    <t>IR  PosiFlush  1x 10 ml  Fresenius Kabi</t>
  </si>
  <si>
    <t>10 ml F1/1 v předplněné stříkačce</t>
  </si>
  <si>
    <t>397238</t>
  </si>
  <si>
    <t>KL ETHANOLUM BENZ.DENAT. 500ml /400g/</t>
  </si>
  <si>
    <t>202701</t>
  </si>
  <si>
    <t>AESCIN-TEVA</t>
  </si>
  <si>
    <t>POR TBL ENT 90X20MG</t>
  </si>
  <si>
    <t>198054</t>
  </si>
  <si>
    <t>SANVAL 10 MG</t>
  </si>
  <si>
    <t>POR TBL FLM 20X10MG</t>
  </si>
  <si>
    <t>198058</t>
  </si>
  <si>
    <t>POR TBL FLM 100X10MG</t>
  </si>
  <si>
    <t>202924</t>
  </si>
  <si>
    <t>POR TBL FLM 10X250MG</t>
  </si>
  <si>
    <t>187158</t>
  </si>
  <si>
    <t>ANESIA 10 MG/ML INJ/INF EML.</t>
  </si>
  <si>
    <t>INJ+INF EML 5X20ML/200MG</t>
  </si>
  <si>
    <t>197782</t>
  </si>
  <si>
    <t>URIZIA 6 MG/0,4 MG TABLETY S ŘÍZENÝM UVOLŇOVÁNÍM</t>
  </si>
  <si>
    <t>POR TBL FRT 30X6MG/0.4MG</t>
  </si>
  <si>
    <t>397339</t>
  </si>
  <si>
    <t>Menalind mycí žínky</t>
  </si>
  <si>
    <t>8ks</t>
  </si>
  <si>
    <t>23987</t>
  </si>
  <si>
    <t>DZ OCTENISEPT drm. sol. 250 ml</t>
  </si>
  <si>
    <t>DRM SOL 1X250ML</t>
  </si>
  <si>
    <t>168650</t>
  </si>
  <si>
    <t>DEXDOR</t>
  </si>
  <si>
    <t>INF CNC SOL 5X2ML</t>
  </si>
  <si>
    <t>179333</t>
  </si>
  <si>
    <t>DORETA 75 MG/650 MG</t>
  </si>
  <si>
    <t>POR TBL FLM 90</t>
  </si>
  <si>
    <t>190973</t>
  </si>
  <si>
    <t>TRIPLIXAM 10 MG/2,5 MG/10 MG</t>
  </si>
  <si>
    <t>989656</t>
  </si>
  <si>
    <t>Calcium pantothenicum mast Generica 100g</t>
  </si>
  <si>
    <t>179326</t>
  </si>
  <si>
    <t>POR TBL FLM 20</t>
  </si>
  <si>
    <t>150660</t>
  </si>
  <si>
    <t>CEREBROLYSIN</t>
  </si>
  <si>
    <t>INJ SOL 5X10ML</t>
  </si>
  <si>
    <t>201896</t>
  </si>
  <si>
    <t>VASOPIRIN 100 MG</t>
  </si>
  <si>
    <t>POR TBL ENT 60X100MG</t>
  </si>
  <si>
    <t>201607</t>
  </si>
  <si>
    <t>POR TBL FLM 10</t>
  </si>
  <si>
    <t>201384</t>
  </si>
  <si>
    <t>ALDACTONE-AMPULE</t>
  </si>
  <si>
    <t>INJ 10X10ML/200MG</t>
  </si>
  <si>
    <t>199963</t>
  </si>
  <si>
    <t>MEGACE 160 MG</t>
  </si>
  <si>
    <t>POR TBL NOB 30X160MG</t>
  </si>
  <si>
    <t>203170</t>
  </si>
  <si>
    <t>GOPTEN 0,5 MG</t>
  </si>
  <si>
    <t>POR CPS DUR 28X0.5MG</t>
  </si>
  <si>
    <t>157141</t>
  </si>
  <si>
    <t>ZULBEX 20 MG</t>
  </si>
  <si>
    <t>POR TBL ENT 56X20MG</t>
  </si>
  <si>
    <t>192202</t>
  </si>
  <si>
    <t>ELOCOM</t>
  </si>
  <si>
    <t>DRM CRM 1X30GM 0.1%</t>
  </si>
  <si>
    <t>215172</t>
  </si>
  <si>
    <t>KREON 25 000</t>
  </si>
  <si>
    <t>POR CPS ETD 50</t>
  </si>
  <si>
    <t>161371</t>
  </si>
  <si>
    <t>SUXAMETHONIUM CHLORID VUAB 100 MG</t>
  </si>
  <si>
    <t>157139</t>
  </si>
  <si>
    <t>POR TBL ENT 28X20MG</t>
  </si>
  <si>
    <t>214593</t>
  </si>
  <si>
    <t>ERCEFURYL 200 MG CPS.</t>
  </si>
  <si>
    <t>POR CPS DUR 14X200MG</t>
  </si>
  <si>
    <t>215476</t>
  </si>
  <si>
    <t>EBRANTIL 30 RETARD</t>
  </si>
  <si>
    <t>POR CPS PRO 50X30MG</t>
  </si>
  <si>
    <t>847908</t>
  </si>
  <si>
    <t>155052</t>
  </si>
  <si>
    <t>IBALGIN KRÉM 100G</t>
  </si>
  <si>
    <t xml:space="preserve">DRM CRM 1X100GM </t>
  </si>
  <si>
    <t>990695</t>
  </si>
  <si>
    <t>Indulona Měsíčková 85ml</t>
  </si>
  <si>
    <t>990718</t>
  </si>
  <si>
    <t>Indulona Olivová 85ml</t>
  </si>
  <si>
    <t>203954</t>
  </si>
  <si>
    <t>BISEPTOL 480</t>
  </si>
  <si>
    <t>POR TBL NOB 28X480MG</t>
  </si>
  <si>
    <t>134821</t>
  </si>
  <si>
    <t>ISOLYTE  FFX - VAK</t>
  </si>
  <si>
    <t>INF SOL 10X1000ML Freeflex</t>
  </si>
  <si>
    <t>215473</t>
  </si>
  <si>
    <t>EBRANTIL I.V. 25</t>
  </si>
  <si>
    <t>INJ SOL 5X5ML/25MG</t>
  </si>
  <si>
    <t>129025</t>
  </si>
  <si>
    <t>PROPOFOL-LIPURO 1 % (10MG/ML)</t>
  </si>
  <si>
    <t>INJ+INF EML 10X50ML/500MG</t>
  </si>
  <si>
    <t>215474</t>
  </si>
  <si>
    <t>EBRANTIL I.V.50</t>
  </si>
  <si>
    <t>INJ SOL 5X10ML/50MG</t>
  </si>
  <si>
    <t>210402</t>
  </si>
  <si>
    <t>TOUJEO 300 JEDNOTEK/ML</t>
  </si>
  <si>
    <t>SDR INJ SOL 3X1.5ML</t>
  </si>
  <si>
    <t>501542</t>
  </si>
  <si>
    <t>KL CPS NITROFURANTOIN 100MG</t>
  </si>
  <si>
    <t>50 CPS</t>
  </si>
  <si>
    <t>115318</t>
  </si>
  <si>
    <t>HELICID 20 ZENTIVA</t>
  </si>
  <si>
    <t>POR CPS ETD 90X20MG</t>
  </si>
  <si>
    <t>990927</t>
  </si>
  <si>
    <t>Klysma salinické 135ml</t>
  </si>
  <si>
    <t>138847</t>
  </si>
  <si>
    <t>POR TBL FLM 9X10</t>
  </si>
  <si>
    <t>216104</t>
  </si>
  <si>
    <t>CLARINASE REPETABS</t>
  </si>
  <si>
    <t>POR TBL PRO 14 II</t>
  </si>
  <si>
    <t>132522</t>
  </si>
  <si>
    <t>EGILOK 25 MG</t>
  </si>
  <si>
    <t>TBL 60X25MG</t>
  </si>
  <si>
    <t>203171</t>
  </si>
  <si>
    <t>GOPTEN 2 MG</t>
  </si>
  <si>
    <t>POR CPS DUR 28X2MG</t>
  </si>
  <si>
    <t>59571</t>
  </si>
  <si>
    <t>POR CPS MOL 100</t>
  </si>
  <si>
    <t>56695</t>
  </si>
  <si>
    <t>MCP HEXAL 10</t>
  </si>
  <si>
    <t>POR TBL NOB 50X10MG</t>
  </si>
  <si>
    <t>216199</t>
  </si>
  <si>
    <t>KLACID 500</t>
  </si>
  <si>
    <t>POR TBL FLM 14X500MG</t>
  </si>
  <si>
    <t>167508</t>
  </si>
  <si>
    <t>DUOPLAVIN 75 MG/100 MG</t>
  </si>
  <si>
    <t>149178</t>
  </si>
  <si>
    <t>NIMVASTID 1,5 MG</t>
  </si>
  <si>
    <t>POR TBL DIS 28X1X1.5MG</t>
  </si>
  <si>
    <t>215606</t>
  </si>
  <si>
    <t>192390</t>
  </si>
  <si>
    <t>POR TBL ENT 60X220MG</t>
  </si>
  <si>
    <t>215605</t>
  </si>
  <si>
    <t>POR CPS ETD 28X20MG</t>
  </si>
  <si>
    <t>186161</t>
  </si>
  <si>
    <t>V-PENICILIN 0,8 MEGA BIOTIKA</t>
  </si>
  <si>
    <t>POR TBL NOB 30X800KU</t>
  </si>
  <si>
    <t>216978</t>
  </si>
  <si>
    <t>FORMANO</t>
  </si>
  <si>
    <t>INH PLV CPS 60X12RG</t>
  </si>
  <si>
    <t>106777</t>
  </si>
  <si>
    <t>CITALOPRAM ORION 10 MG</t>
  </si>
  <si>
    <t>TBL FLM 28X10MG</t>
  </si>
  <si>
    <t>P</t>
  </si>
  <si>
    <t>56972</t>
  </si>
  <si>
    <t>TRITACE 1,25 MG</t>
  </si>
  <si>
    <t>POR TBL NOB 20X1.25MG</t>
  </si>
  <si>
    <t>56976</t>
  </si>
  <si>
    <t>TRITACE 2,5 MG</t>
  </si>
  <si>
    <t>POR TBL NOB 20X2.5MG</t>
  </si>
  <si>
    <t>109709</t>
  </si>
  <si>
    <t>9709</t>
  </si>
  <si>
    <t>SOLU-MEDROL</t>
  </si>
  <si>
    <t>INJ SIC 1X40MG+1ML</t>
  </si>
  <si>
    <t>113767</t>
  </si>
  <si>
    <t>13767</t>
  </si>
  <si>
    <t>CORDARONE</t>
  </si>
  <si>
    <t>POR TBL NOB30X200MG</t>
  </si>
  <si>
    <t>113768</t>
  </si>
  <si>
    <t>13768</t>
  </si>
  <si>
    <t>POR TBL NOB60X200MG</t>
  </si>
  <si>
    <t>114439</t>
  </si>
  <si>
    <t>14439</t>
  </si>
  <si>
    <t>FOKUSIN</t>
  </si>
  <si>
    <t>POR CPS RDR30X0.4MG</t>
  </si>
  <si>
    <t>115013</t>
  </si>
  <si>
    <t>15013</t>
  </si>
  <si>
    <t>DORMICUM 7.5 MG</t>
  </si>
  <si>
    <t>TBL OBD 10X7.5MG</t>
  </si>
  <si>
    <t>115864</t>
  </si>
  <si>
    <t>15864</t>
  </si>
  <si>
    <t>TRITACE 10</t>
  </si>
  <si>
    <t>117121</t>
  </si>
  <si>
    <t>17121</t>
  </si>
  <si>
    <t>LANZUL</t>
  </si>
  <si>
    <t>CPS 28X30MG</t>
  </si>
  <si>
    <t>117122</t>
  </si>
  <si>
    <t>17122</t>
  </si>
  <si>
    <t>CPS 56X30MG</t>
  </si>
  <si>
    <t>130560</t>
  </si>
  <si>
    <t>30560</t>
  </si>
  <si>
    <t>CADUET 10MG/10MG</t>
  </si>
  <si>
    <t>132063</t>
  </si>
  <si>
    <t>32063</t>
  </si>
  <si>
    <t>FRAXIPARINE</t>
  </si>
  <si>
    <t>INJ SOL 10X0.8ML</t>
  </si>
  <si>
    <t>140368</t>
  </si>
  <si>
    <t>40368</t>
  </si>
  <si>
    <t>MEDROL 4 MG</t>
  </si>
  <si>
    <t>POR TBL NOB30X4MG-L</t>
  </si>
  <si>
    <t>147740</t>
  </si>
  <si>
    <t>47740</t>
  </si>
  <si>
    <t>RIVOCOR 5</t>
  </si>
  <si>
    <t>147741</t>
  </si>
  <si>
    <t>47741</t>
  </si>
  <si>
    <t>RIVOCOR 10</t>
  </si>
  <si>
    <t>POR TBL FLM 30X10MG</t>
  </si>
  <si>
    <t>149123</t>
  </si>
  <si>
    <t>49123</t>
  </si>
  <si>
    <t>CONTROLOC 40 MG</t>
  </si>
  <si>
    <t>POR TBL ENT 28X40MG</t>
  </si>
  <si>
    <t>149909</t>
  </si>
  <si>
    <t>49909</t>
  </si>
  <si>
    <t>LOKREN 20 MG</t>
  </si>
  <si>
    <t>156503</t>
  </si>
  <si>
    <t>56503</t>
  </si>
  <si>
    <t>SIOFOR 500</t>
  </si>
  <si>
    <t>TBL OBD 60X500MG</t>
  </si>
  <si>
    <t>156981</t>
  </si>
  <si>
    <t>56981</t>
  </si>
  <si>
    <t>TRITACE 5</t>
  </si>
  <si>
    <t>TBL 30X5MG</t>
  </si>
  <si>
    <t>158380</t>
  </si>
  <si>
    <t>58380</t>
  </si>
  <si>
    <t>VENTOLIN ROZTOK K INHALACI</t>
  </si>
  <si>
    <t>INH SOL1X20ML/120MG</t>
  </si>
  <si>
    <t>159808</t>
  </si>
  <si>
    <t>59808</t>
  </si>
  <si>
    <t>FRAXIPARINE FORTE</t>
  </si>
  <si>
    <t>INJ 10X0.8ML/15.2KU</t>
  </si>
  <si>
    <t>166029</t>
  </si>
  <si>
    <t>66029</t>
  </si>
  <si>
    <t>ZODAC</t>
  </si>
  <si>
    <t>TBL OBD 10X10MG</t>
  </si>
  <si>
    <t>166030</t>
  </si>
  <si>
    <t>66030</t>
  </si>
  <si>
    <t>TBL OBD 30X10MG</t>
  </si>
  <si>
    <t>166759</t>
  </si>
  <si>
    <t>KINITO 50 MG, POTAHOVANÉ TABLETY</t>
  </si>
  <si>
    <t>POR TBL FLM 40X50MG</t>
  </si>
  <si>
    <t>184399</t>
  </si>
  <si>
    <t>84399</t>
  </si>
  <si>
    <t>NEURONTIN 300MG</t>
  </si>
  <si>
    <t>CPS 50X300MG</t>
  </si>
  <si>
    <t>184400</t>
  </si>
  <si>
    <t>84400</t>
  </si>
  <si>
    <t>NEURONTIN 300 MG</t>
  </si>
  <si>
    <t>POR CPS DUR 100X300MG</t>
  </si>
  <si>
    <t>190957</t>
  </si>
  <si>
    <t>90957</t>
  </si>
  <si>
    <t>XANAX</t>
  </si>
  <si>
    <t>192342</t>
  </si>
  <si>
    <t>WARFARIN PMCS 5 MG</t>
  </si>
  <si>
    <t>193013</t>
  </si>
  <si>
    <t>93013</t>
  </si>
  <si>
    <t>SORTIS 10MG</t>
  </si>
  <si>
    <t>193016</t>
  </si>
  <si>
    <t>93016</t>
  </si>
  <si>
    <t>SORTIS 20MG</t>
  </si>
  <si>
    <t>TBL OBD 30X20MG</t>
  </si>
  <si>
    <t>193018</t>
  </si>
  <si>
    <t>93018</t>
  </si>
  <si>
    <t>SORTIS 20 MG</t>
  </si>
  <si>
    <t>POR TBL FLM100X20MG</t>
  </si>
  <si>
    <t>194114</t>
  </si>
  <si>
    <t>94114</t>
  </si>
  <si>
    <t>WARFARIN</t>
  </si>
  <si>
    <t>TBL 100X5MG</t>
  </si>
  <si>
    <t>845220</t>
  </si>
  <si>
    <t>101211</t>
  </si>
  <si>
    <t>PRESTARIUM NEO</t>
  </si>
  <si>
    <t>POR TBL FLM 90X5MG</t>
  </si>
  <si>
    <t>846338</t>
  </si>
  <si>
    <t>122685</t>
  </si>
  <si>
    <t>PRESTARIUM NEO COMBI 5mg/1,25mg</t>
  </si>
  <si>
    <t>848765</t>
  </si>
  <si>
    <t>107938</t>
  </si>
  <si>
    <t>INJ SOL 6X3ML/150MG</t>
  </si>
  <si>
    <t>848905</t>
  </si>
  <si>
    <t>148074</t>
  </si>
  <si>
    <t>ROSUCARD 20 MG POTAHOVANÉ TABLETY</t>
  </si>
  <si>
    <t>POR TBL FLM 90X20MG</t>
  </si>
  <si>
    <t>848907</t>
  </si>
  <si>
    <t>148072</t>
  </si>
  <si>
    <t>POR TBL FLM 30X20MG</t>
  </si>
  <si>
    <t>849453</t>
  </si>
  <si>
    <t>163077</t>
  </si>
  <si>
    <t>AMARYL 2 MG</t>
  </si>
  <si>
    <t>POR TBL NOB 30X2MG</t>
  </si>
  <si>
    <t>849831</t>
  </si>
  <si>
    <t>162008</t>
  </si>
  <si>
    <t>PRESTARIUM NEO COMBI 10 MG/2,5 MG</t>
  </si>
  <si>
    <t>849990</t>
  </si>
  <si>
    <t>102596</t>
  </si>
  <si>
    <t>CARVESAN 6,25</t>
  </si>
  <si>
    <t>POR TBL NOB 30X6,25MG</t>
  </si>
  <si>
    <t>850078</t>
  </si>
  <si>
    <t>102608</t>
  </si>
  <si>
    <t>CARVESAN 25</t>
  </si>
  <si>
    <t>117425</t>
  </si>
  <si>
    <t>17425</t>
  </si>
  <si>
    <t>CITALEC 10 ZENTIVA</t>
  </si>
  <si>
    <t>POR TBL FLM30X10MG</t>
  </si>
  <si>
    <t>126786</t>
  </si>
  <si>
    <t>26786</t>
  </si>
  <si>
    <t>NOVORAPID 100 U/ML</t>
  </si>
  <si>
    <t>INJ SOL 1X10ML</t>
  </si>
  <si>
    <t>131934</t>
  </si>
  <si>
    <t>31934</t>
  </si>
  <si>
    <t>VENTOLIN INHALER N</t>
  </si>
  <si>
    <t>INHSUSPSS200X100RG</t>
  </si>
  <si>
    <t>145215</t>
  </si>
  <si>
    <t>45215</t>
  </si>
  <si>
    <t>ZOXON 4</t>
  </si>
  <si>
    <t>158191</t>
  </si>
  <si>
    <t>TELMISARTAN SANDOZ 80 MG</t>
  </si>
  <si>
    <t>POR TBL NOB 30X80MG</t>
  </si>
  <si>
    <t>169189</t>
  </si>
  <si>
    <t>69189</t>
  </si>
  <si>
    <t>EUTHYROX 50</t>
  </si>
  <si>
    <t>TBL 100X50RG</t>
  </si>
  <si>
    <t>193019</t>
  </si>
  <si>
    <t>93019</t>
  </si>
  <si>
    <t>SORTIS 40MG</t>
  </si>
  <si>
    <t>TBL OBD 30X40MG</t>
  </si>
  <si>
    <t>193021</t>
  </si>
  <si>
    <t>93021</t>
  </si>
  <si>
    <t>SORTIS 40 MG</t>
  </si>
  <si>
    <t>POR TBL FLM100X40MG</t>
  </si>
  <si>
    <t>194113</t>
  </si>
  <si>
    <t>94113</t>
  </si>
  <si>
    <t>TBL 100X3MG</t>
  </si>
  <si>
    <t>846824</t>
  </si>
  <si>
    <t>124087</t>
  </si>
  <si>
    <t>PRESTANCE 5 MG/5 MG</t>
  </si>
  <si>
    <t>POR TBL NOB 30</t>
  </si>
  <si>
    <t>848251</t>
  </si>
  <si>
    <t>122632</t>
  </si>
  <si>
    <t>SORTIS 80 MG</t>
  </si>
  <si>
    <t>POR TBL FLM 30X80MG</t>
  </si>
  <si>
    <t>848924</t>
  </si>
  <si>
    <t>148078</t>
  </si>
  <si>
    <t>ROSUCARD 40 MG POTAHOVANÉ TABLETY</t>
  </si>
  <si>
    <t>POR TBL FLM 90X40MG</t>
  </si>
  <si>
    <t>848947</t>
  </si>
  <si>
    <t>135928</t>
  </si>
  <si>
    <t>ESOPREX 10 MG</t>
  </si>
  <si>
    <t>849187</t>
  </si>
  <si>
    <t>111902</t>
  </si>
  <si>
    <t>NITRESAN 20 MG</t>
  </si>
  <si>
    <t>199600</t>
  </si>
  <si>
    <t>99600</t>
  </si>
  <si>
    <t>POR TBL FLM 90X10MG</t>
  </si>
  <si>
    <t>132058</t>
  </si>
  <si>
    <t>32058</t>
  </si>
  <si>
    <t>INJ SOL 10X0.3ML</t>
  </si>
  <si>
    <t>845219</t>
  </si>
  <si>
    <t>101233</t>
  </si>
  <si>
    <t>PRESTARIUM NEO FORTE</t>
  </si>
  <si>
    <t>849767</t>
  </si>
  <si>
    <t>162012</t>
  </si>
  <si>
    <t>109710</t>
  </si>
  <si>
    <t>9710</t>
  </si>
  <si>
    <t>INJ SIC 1X125MG+2ML</t>
  </si>
  <si>
    <t>117431</t>
  </si>
  <si>
    <t>17431</t>
  </si>
  <si>
    <t>CITALEC 20 ZENTIVA</t>
  </si>
  <si>
    <t>POR TBL FLM30X20MG</t>
  </si>
  <si>
    <t>192034</t>
  </si>
  <si>
    <t>92034</t>
  </si>
  <si>
    <t>DEPAKINE CHRONO 300</t>
  </si>
  <si>
    <t>TBL RET 100X300MG</t>
  </si>
  <si>
    <t>847149</t>
  </si>
  <si>
    <t>124115</t>
  </si>
  <si>
    <t>PRESTANCE 10 MG/5 MG</t>
  </si>
  <si>
    <t>130779</t>
  </si>
  <si>
    <t>30779</t>
  </si>
  <si>
    <t>SUFENTANIL TORREX 5 MCG/ML</t>
  </si>
  <si>
    <t>INJ SOL 5X10ML/50RG</t>
  </si>
  <si>
    <t>849660</t>
  </si>
  <si>
    <t>111904</t>
  </si>
  <si>
    <t>POR TBL NOB 100X20MG</t>
  </si>
  <si>
    <t>147466</t>
  </si>
  <si>
    <t>EUTHYROX 137 MIKROGRAMŮ</t>
  </si>
  <si>
    <t>POR TBL NOB 100X137RG II</t>
  </si>
  <si>
    <t>846979</t>
  </si>
  <si>
    <t>124133</t>
  </si>
  <si>
    <t>PRESTANCE 10 MG/10 MG</t>
  </si>
  <si>
    <t>POR TBL NOB 90</t>
  </si>
  <si>
    <t>154032</t>
  </si>
  <si>
    <t>54032</t>
  </si>
  <si>
    <t>VERAPAMIL AL 240 RETARD</t>
  </si>
  <si>
    <t>POR TBL RET50X240MG</t>
  </si>
  <si>
    <t>142392</t>
  </si>
  <si>
    <t>42392</t>
  </si>
  <si>
    <t>TRACRIUM 50</t>
  </si>
  <si>
    <t>INJ 5X5ML/50MG</t>
  </si>
  <si>
    <t>169191</t>
  </si>
  <si>
    <t>69191</t>
  </si>
  <si>
    <t>EUTHYROX 150</t>
  </si>
  <si>
    <t>TBL 100X150RG</t>
  </si>
  <si>
    <t>160319</t>
  </si>
  <si>
    <t>SEVOFLURANE BAXTER 100 %</t>
  </si>
  <si>
    <t>INH LIQ VAP 1X250ML</t>
  </si>
  <si>
    <t>142463</t>
  </si>
  <si>
    <t>42463</t>
  </si>
  <si>
    <t>FLIXOTIDE 125 INHALER N</t>
  </si>
  <si>
    <t>INH SUS PSS60X125RG</t>
  </si>
  <si>
    <t>846883</t>
  </si>
  <si>
    <t>103060</t>
  </si>
  <si>
    <t>REQUIP-MODUTAB 8 MG</t>
  </si>
  <si>
    <t>POR TBL PRO 28X8MG</t>
  </si>
  <si>
    <t>844378</t>
  </si>
  <si>
    <t>114067</t>
  </si>
  <si>
    <t>LOZAP 50 ZENTIVA</t>
  </si>
  <si>
    <t>POR TBLFLM 90X50MG</t>
  </si>
  <si>
    <t>849578</t>
  </si>
  <si>
    <t>149480</t>
  </si>
  <si>
    <t>ZYLLT 75 MG</t>
  </si>
  <si>
    <t>POR TBL FLM 28X75MG</t>
  </si>
  <si>
    <t>147657</t>
  </si>
  <si>
    <t>47657</t>
  </si>
  <si>
    <t>FLIXOTIDE 250 INHALER N</t>
  </si>
  <si>
    <t>INH SUS PSS60X250RG</t>
  </si>
  <si>
    <t>191922</t>
  </si>
  <si>
    <t>SIOFOR 1000</t>
  </si>
  <si>
    <t>POR TBL FLM 60X1000MG</t>
  </si>
  <si>
    <t>158701</t>
  </si>
  <si>
    <t>58701</t>
  </si>
  <si>
    <t>TAMOXIFEN EBEWE 10MG</t>
  </si>
  <si>
    <t>TBL 100X10MG</t>
  </si>
  <si>
    <t>176913</t>
  </si>
  <si>
    <t>119593</t>
  </si>
  <si>
    <t>19593</t>
  </si>
  <si>
    <t>TORVACARD 20</t>
  </si>
  <si>
    <t>203097</t>
  </si>
  <si>
    <t>AMOKSIKLAV 1 G</t>
  </si>
  <si>
    <t>POR TBL FLM 21X1GM</t>
  </si>
  <si>
    <t>149483</t>
  </si>
  <si>
    <t>POR TBL FLM 56X75MG</t>
  </si>
  <si>
    <t>213480</t>
  </si>
  <si>
    <t>INJ SOL 10X0.6ML</t>
  </si>
  <si>
    <t>213494</t>
  </si>
  <si>
    <t>INJ SOL 10X0.4ML</t>
  </si>
  <si>
    <t>214427</t>
  </si>
  <si>
    <t>CONTROLOC I.V.</t>
  </si>
  <si>
    <t>INJ PLV SOL 1X40MG</t>
  </si>
  <si>
    <t>213487</t>
  </si>
  <si>
    <t>213489</t>
  </si>
  <si>
    <t>213484</t>
  </si>
  <si>
    <t>INJ SOL 10X1ML</t>
  </si>
  <si>
    <t>213490</t>
  </si>
  <si>
    <t>214525</t>
  </si>
  <si>
    <t>990810</t>
  </si>
  <si>
    <t>195939</t>
  </si>
  <si>
    <t>SERTRALIN APOTEX 50 MG POTAHOVANÉ TABLETY</t>
  </si>
  <si>
    <t>214526</t>
  </si>
  <si>
    <t>POR TBL ENT 100X40MG I</t>
  </si>
  <si>
    <t>187427</t>
  </si>
  <si>
    <t>LETROX 100</t>
  </si>
  <si>
    <t>POR TBL NOB 100X100RG II</t>
  </si>
  <si>
    <t>214435</t>
  </si>
  <si>
    <t>CONTROLOC 20 MG</t>
  </si>
  <si>
    <t>POR TBL ENT 100X20MG</t>
  </si>
  <si>
    <t>195941</t>
  </si>
  <si>
    <t>POR TBL FLM 100X50MG</t>
  </si>
  <si>
    <t>127736</t>
  </si>
  <si>
    <t>MIDAZOLAM ACCORD 1 MG/ML</t>
  </si>
  <si>
    <t>INJ+INF SOL 10X5MLX1MG/ML</t>
  </si>
  <si>
    <t>127737</t>
  </si>
  <si>
    <t>MIDAZOLAM ACCORD 5 MG/ML</t>
  </si>
  <si>
    <t>INJ+INF SOL 10X1MLX5MG/ML</t>
  </si>
  <si>
    <t>132858</t>
  </si>
  <si>
    <t>32858</t>
  </si>
  <si>
    <t>NAC AL 600 ŠUMIVÉ TABLETY</t>
  </si>
  <si>
    <t>POR TBL EFF20X600MG</t>
  </si>
  <si>
    <t>50113006</t>
  </si>
  <si>
    <t>841761</t>
  </si>
  <si>
    <t>PreOp 4x200ml</t>
  </si>
  <si>
    <t>133339</t>
  </si>
  <si>
    <t>33339</t>
  </si>
  <si>
    <t>DIASIP S PŘÍCHUTÍ JAHODOVOU</t>
  </si>
  <si>
    <t>POR SOL 1X200ML</t>
  </si>
  <si>
    <t>133341</t>
  </si>
  <si>
    <t>33341</t>
  </si>
  <si>
    <t>CUBITAN S PŘÍCHUTÍ VANILKOVOU (SOL)</t>
  </si>
  <si>
    <t>133342</t>
  </si>
  <si>
    <t>33342</t>
  </si>
  <si>
    <t>CUBITAN S PŘÍCHUTÍ ČOKOLÁDOVOU (SOL)</t>
  </si>
  <si>
    <t>133343</t>
  </si>
  <si>
    <t>33343</t>
  </si>
  <si>
    <t>CUBITAN S PŘÍCHUTÍ JAHODOVOU (SOL)</t>
  </si>
  <si>
    <t>33742</t>
  </si>
  <si>
    <t>NUTRIDRINK COMPACT PROTEIN S PŘÍCHUTÍ JAHODOVOU</t>
  </si>
  <si>
    <t>POR SOL 4X125ML</t>
  </si>
  <si>
    <t>133220</t>
  </si>
  <si>
    <t>33220</t>
  </si>
  <si>
    <t>PROTIFAR</t>
  </si>
  <si>
    <t>POR PLV SOL 1X225GM</t>
  </si>
  <si>
    <t>846763</t>
  </si>
  <si>
    <t>33419</t>
  </si>
  <si>
    <t>NUTRIDRINK COMPACT S PŘÍCHUTÍ BANÁNOVOU</t>
  </si>
  <si>
    <t>33833</t>
  </si>
  <si>
    <t>DIASIP S PŘÍCHUTÍ CAPPUCCINO</t>
  </si>
  <si>
    <t>POR SOL 4X200ML</t>
  </si>
  <si>
    <t>33848</t>
  </si>
  <si>
    <t>NUTRIDRINK S PŘÍCHUTÍ ČOKOLÁDOVOU</t>
  </si>
  <si>
    <t>33847</t>
  </si>
  <si>
    <t>NUTRIDRINK S PŘÍCHUTÍ VANILKOVOU</t>
  </si>
  <si>
    <t>50113012</t>
  </si>
  <si>
    <t>193650</t>
  </si>
  <si>
    <t>93650</t>
  </si>
  <si>
    <t>ACTILYSE 50MG</t>
  </si>
  <si>
    <t>INJ SIC 1X50MG+50ML</t>
  </si>
  <si>
    <t>12191</t>
  </si>
  <si>
    <t>MEGAMOX 1 G</t>
  </si>
  <si>
    <t>POR TBL FLM 14</t>
  </si>
  <si>
    <t>96414</t>
  </si>
  <si>
    <t>GENTAMICIN LEK 80 MG/2 ML</t>
  </si>
  <si>
    <t>INJ SOL 10X2ML/80MG</t>
  </si>
  <si>
    <t>101066</t>
  </si>
  <si>
    <t>1066</t>
  </si>
  <si>
    <t>FRAMYKOIN</t>
  </si>
  <si>
    <t>UNG 1X10GM</t>
  </si>
  <si>
    <t>106264</t>
  </si>
  <si>
    <t>6264</t>
  </si>
  <si>
    <t>SUMETROLIM</t>
  </si>
  <si>
    <t>TBL 20X480MG</t>
  </si>
  <si>
    <t>116600</t>
  </si>
  <si>
    <t>16600</t>
  </si>
  <si>
    <t>UNASYN</t>
  </si>
  <si>
    <t>INJ PLV SOL 1X1.5GM</t>
  </si>
  <si>
    <t>117149</t>
  </si>
  <si>
    <t>17149</t>
  </si>
  <si>
    <t>POR TBL FLM12X375MG</t>
  </si>
  <si>
    <t>120605</t>
  </si>
  <si>
    <t>20605</t>
  </si>
  <si>
    <t>COLOMYCIN INJEKCE 1000000 IU</t>
  </si>
  <si>
    <t>INJ PLV SOL 10X1MU</t>
  </si>
  <si>
    <t>147727</t>
  </si>
  <si>
    <t>47727</t>
  </si>
  <si>
    <t>ZINNAT 500 MG</t>
  </si>
  <si>
    <t>TBL OBD 10X500MG</t>
  </si>
  <si>
    <t>155636</t>
  </si>
  <si>
    <t>55636</t>
  </si>
  <si>
    <t>OFLOXIN 200</t>
  </si>
  <si>
    <t>TBL OBD 10X200MG</t>
  </si>
  <si>
    <t>172972</t>
  </si>
  <si>
    <t>72972</t>
  </si>
  <si>
    <t>AMOKSIKLAV 1.2GM</t>
  </si>
  <si>
    <t>INJ SIC 5X1.2GM</t>
  </si>
  <si>
    <t>192359</t>
  </si>
  <si>
    <t>92359</t>
  </si>
  <si>
    <t>PROSTAPHLIN 1000MG</t>
  </si>
  <si>
    <t>INJ SIC 1X1000MG</t>
  </si>
  <si>
    <t>197654</t>
  </si>
  <si>
    <t>97654</t>
  </si>
  <si>
    <t>DOXYBENE 100MG</t>
  </si>
  <si>
    <t>CPS 10X100MG</t>
  </si>
  <si>
    <t>844576</t>
  </si>
  <si>
    <t>100339</t>
  </si>
  <si>
    <t>DALACIN C 300 MG</t>
  </si>
  <si>
    <t>POR CPS DUR 16X300MG</t>
  </si>
  <si>
    <t>111706</t>
  </si>
  <si>
    <t>11706</t>
  </si>
  <si>
    <t>INJ 10X5ML</t>
  </si>
  <si>
    <t>72973</t>
  </si>
  <si>
    <t>AMOKSIKLAV 600 MG</t>
  </si>
  <si>
    <t>INJ PLV SOL 5X600MG</t>
  </si>
  <si>
    <t>196413</t>
  </si>
  <si>
    <t>96413</t>
  </si>
  <si>
    <t>GENTAMICIN 40MG LEK</t>
  </si>
  <si>
    <t>INJ 10X2ML/40MG</t>
  </si>
  <si>
    <t>846019</t>
  </si>
  <si>
    <t>107744</t>
  </si>
  <si>
    <t>MACMIROR COMPLEX</t>
  </si>
  <si>
    <t>VAG UNG 1X30GM+APL</t>
  </si>
  <si>
    <t>112737</t>
  </si>
  <si>
    <t>12737</t>
  </si>
  <si>
    <t>DOXYHEXAL 200 TABS</t>
  </si>
  <si>
    <t>TBL 10X200MG</t>
  </si>
  <si>
    <t>175022</t>
  </si>
  <si>
    <t>75022</t>
  </si>
  <si>
    <t>COTRIMOXAZOL AL FORTE</t>
  </si>
  <si>
    <t>TBL 10X960MG</t>
  </si>
  <si>
    <t>113453</t>
  </si>
  <si>
    <t>PIPERACILLIN/TAZOBACTAM KABI 4 G/0,5 G</t>
  </si>
  <si>
    <t>INF PLV SOL 10X4.5GM</t>
  </si>
  <si>
    <t>183926</t>
  </si>
  <si>
    <t>AZEPO 1 G</t>
  </si>
  <si>
    <t>INJ+INF PLV SOL 10X1GM</t>
  </si>
  <si>
    <t>202911</t>
  </si>
  <si>
    <t>DILIZOLEN 2 MG/ML</t>
  </si>
  <si>
    <t>INF SOL 10X300ML/600MG</t>
  </si>
  <si>
    <t>137499</t>
  </si>
  <si>
    <t>KLACID I.V.</t>
  </si>
  <si>
    <t>INF PLV SOL 1X500MG</t>
  </si>
  <si>
    <t>136083</t>
  </si>
  <si>
    <t>AMPICILLIN AND SULBACTAM IBI 1 G + 500 MG PRÁŠEK P</t>
  </si>
  <si>
    <t>INJ PLV SOL 10X1G+500MG/LAH</t>
  </si>
  <si>
    <t>151458</t>
  </si>
  <si>
    <t>CEFUROXIM KABI 1500 MG</t>
  </si>
  <si>
    <t>INJ+INF PLV SOL 10X1.5GM</t>
  </si>
  <si>
    <t>162180</t>
  </si>
  <si>
    <t>CIPROFLOXACIN KABI 200 MG/100 ML INFUZNÍ ROZTOK</t>
  </si>
  <si>
    <t>INF SOL 10X200MG/100ML</t>
  </si>
  <si>
    <t>162187</t>
  </si>
  <si>
    <t>CIPROFLOXACIN KABI 400 MG/200 ML INFUZNÍ ROZTOK</t>
  </si>
  <si>
    <t>INF SOL 10X400MG/200ML</t>
  </si>
  <si>
    <t>849655</t>
  </si>
  <si>
    <t>129836</t>
  </si>
  <si>
    <t>Clindamycin Kabi 150mg/ml 10 x 4ml/600mg</t>
  </si>
  <si>
    <t>10 x 4ml /600mg</t>
  </si>
  <si>
    <t>849887</t>
  </si>
  <si>
    <t>129834</t>
  </si>
  <si>
    <t>Clindamycin Kabi inj.sol.10x2ml/300mg</t>
  </si>
  <si>
    <t>201970</t>
  </si>
  <si>
    <t>PAMYCON NA PŘÍPRAVU KAPEK</t>
  </si>
  <si>
    <t>DRM PLV SOL 1X1LAH</t>
  </si>
  <si>
    <t>201977</t>
  </si>
  <si>
    <t>PENICILIN G 5,0 DRASELNÁ SO. BIOTIKA</t>
  </si>
  <si>
    <t>INJ PLV SOL 10X5MU</t>
  </si>
  <si>
    <t>207116</t>
  </si>
  <si>
    <t>OFLOXIN INF</t>
  </si>
  <si>
    <t>INF SOL 10X100ML</t>
  </si>
  <si>
    <t>201967</t>
  </si>
  <si>
    <t>VULMIZOLIN 1,0</t>
  </si>
  <si>
    <t>INJ PLV SOL 10X1GM</t>
  </si>
  <si>
    <t>201961</t>
  </si>
  <si>
    <t>AMPICILIN 1,0 BIOTIKA</t>
  </si>
  <si>
    <t>INJ PLV SOL 10X1000MG</t>
  </si>
  <si>
    <t>115658</t>
  </si>
  <si>
    <t>15658</t>
  </si>
  <si>
    <t>CIPLOX 500</t>
  </si>
  <si>
    <t>195147</t>
  </si>
  <si>
    <t>AMIKACIN MEDOPHARM 500 MG/2 ML</t>
  </si>
  <si>
    <t>INJ+INF SOL 10X2ML/500MG</t>
  </si>
  <si>
    <t>201974</t>
  </si>
  <si>
    <t>PENICILIN G 1,0 DRASELNÁ SO. BIOTIKA</t>
  </si>
  <si>
    <t>207280</t>
  </si>
  <si>
    <t>FUROLIN TABLETY</t>
  </si>
  <si>
    <t>POR TBL NOB 30X100MG</t>
  </si>
  <si>
    <t>203855</t>
  </si>
  <si>
    <t>CEFOTAXIME LEK 1 G PRÁŠEK PRO INJEKČNÍ ROZTOK</t>
  </si>
  <si>
    <t>IMS+IVN INJ PLV SOL 10X1GM</t>
  </si>
  <si>
    <t>105951</t>
  </si>
  <si>
    <t>5951</t>
  </si>
  <si>
    <t>AMOKSIKLAV 1G</t>
  </si>
  <si>
    <t>TBL OBD 14X1GM</t>
  </si>
  <si>
    <t>194155</t>
  </si>
  <si>
    <t>94155</t>
  </si>
  <si>
    <t>ABAKTAL</t>
  </si>
  <si>
    <t>INJ 10X5ML/400MG</t>
  </si>
  <si>
    <t>197000</t>
  </si>
  <si>
    <t>97000</t>
  </si>
  <si>
    <t>METRONIDAZOLE 0.5% POLFA</t>
  </si>
  <si>
    <t>INJ 1X100ML 5MG/1ML</t>
  </si>
  <si>
    <t>145010</t>
  </si>
  <si>
    <t>45010</t>
  </si>
  <si>
    <t>AZITROMYCIN SANDOZ 500 MG</t>
  </si>
  <si>
    <t>POR TBL FLM 3X500MG</t>
  </si>
  <si>
    <t>166265</t>
  </si>
  <si>
    <t>VANCOMYCIN MYLAN 500 MG</t>
  </si>
  <si>
    <t>166269</t>
  </si>
  <si>
    <t>VANCOMYCIN MYLAN 1000 MG</t>
  </si>
  <si>
    <t>INF PLV SOL 1X1GM</t>
  </si>
  <si>
    <t>183817</t>
  </si>
  <si>
    <t>ARCHIFAR 1 G</t>
  </si>
  <si>
    <t>50113014</t>
  </si>
  <si>
    <t>166036</t>
  </si>
  <si>
    <t>66036</t>
  </si>
  <si>
    <t>MYCOMAX 100</t>
  </si>
  <si>
    <t>CPS 28X100MG</t>
  </si>
  <si>
    <t>113798</t>
  </si>
  <si>
    <t>13798</t>
  </si>
  <si>
    <t>CANESTEN KRÉM</t>
  </si>
  <si>
    <t>CRM 1X20GM/200MG</t>
  </si>
  <si>
    <t>116896</t>
  </si>
  <si>
    <t>16896</t>
  </si>
  <si>
    <t>IMAZOL PLUS</t>
  </si>
  <si>
    <t>DRM CRM 1X30GM</t>
  </si>
  <si>
    <t>116895</t>
  </si>
  <si>
    <t>16895</t>
  </si>
  <si>
    <t>IMAZOL KRÉMPASTA</t>
  </si>
  <si>
    <t>DRM PST 1X30GM</t>
  </si>
  <si>
    <t>176150</t>
  </si>
  <si>
    <t>76150</t>
  </si>
  <si>
    <t>BATRAFEN</t>
  </si>
  <si>
    <t>176152</t>
  </si>
  <si>
    <t>76152</t>
  </si>
  <si>
    <t>LIQ 1X20ML</t>
  </si>
  <si>
    <t>164401</t>
  </si>
  <si>
    <t>FLUCONAZOL KABI 2 MG/ML</t>
  </si>
  <si>
    <t>INF SOL 10X100ML/200MG</t>
  </si>
  <si>
    <t>64942</t>
  </si>
  <si>
    <t>DIFLUCAN 100 MG</t>
  </si>
  <si>
    <t>POR CPS DUR 28X100MG</t>
  </si>
  <si>
    <t>196852</t>
  </si>
  <si>
    <t>VORIKONAZOL SANDOZ 200 MG PRÁŠEK PRO INFUZNÍ ROZTO</t>
  </si>
  <si>
    <t>INF PLV SOL 1X200MG</t>
  </si>
  <si>
    <t>50113008</t>
  </si>
  <si>
    <t>26042</t>
  </si>
  <si>
    <t>KIOVIG 10 g CZ Baxter</t>
  </si>
  <si>
    <t>50113002</t>
  </si>
  <si>
    <t>132599</t>
  </si>
  <si>
    <t>32599</t>
  </si>
  <si>
    <t>OLICLINOMEL N4-550E</t>
  </si>
  <si>
    <t>INF EML 4X2000ML</t>
  </si>
  <si>
    <t>142607</t>
  </si>
  <si>
    <t>42607</t>
  </si>
  <si>
    <t>OLICLINOMEL N7-1000E</t>
  </si>
  <si>
    <t>111453</t>
  </si>
  <si>
    <t>11453</t>
  </si>
  <si>
    <t>OLICLINOMEL N8-800</t>
  </si>
  <si>
    <t>INF EML4X2000ML</t>
  </si>
  <si>
    <t>103414</t>
  </si>
  <si>
    <t>3414</t>
  </si>
  <si>
    <t>NUTRIFLEX PERI</t>
  </si>
  <si>
    <t>INF SOL 5X2000ML</t>
  </si>
  <si>
    <t>152194</t>
  </si>
  <si>
    <t>NUTRIFLEX OMEGA SPECIAL</t>
  </si>
  <si>
    <t>INF EML 5X1250ML</t>
  </si>
  <si>
    <t>397302</t>
  </si>
  <si>
    <t>3290</t>
  </si>
  <si>
    <t>INF SOL 5X1000ML</t>
  </si>
  <si>
    <t>5021</t>
  </si>
  <si>
    <t>840572</t>
  </si>
  <si>
    <t>Sonografický gel Vita 520ml</t>
  </si>
  <si>
    <t>920235</t>
  </si>
  <si>
    <t>15880</t>
  </si>
  <si>
    <t>DZ BRAUNOL 500 ML</t>
  </si>
  <si>
    <t>5031</t>
  </si>
  <si>
    <t>142547</t>
  </si>
  <si>
    <t>42547</t>
  </si>
  <si>
    <t>POR SIR 1X500ML</t>
  </si>
  <si>
    <t>185325</t>
  </si>
  <si>
    <t>85325</t>
  </si>
  <si>
    <t>INJ SOL 5X3ML/15MG</t>
  </si>
  <si>
    <t>100527</t>
  </si>
  <si>
    <t>527</t>
  </si>
  <si>
    <t>NATRIUM SALICYLICUM BIOTIKA</t>
  </si>
  <si>
    <t>INJ 10X10ML 10%</t>
  </si>
  <si>
    <t>100643</t>
  </si>
  <si>
    <t>643</t>
  </si>
  <si>
    <t>VITAMIN B12 LECIVA 1000RG</t>
  </si>
  <si>
    <t>INJ 5X1ML/1000RG</t>
  </si>
  <si>
    <t>100889</t>
  </si>
  <si>
    <t>889</t>
  </si>
  <si>
    <t>PITYOL</t>
  </si>
  <si>
    <t>132225</t>
  </si>
  <si>
    <t>32225</t>
  </si>
  <si>
    <t>TBL RET 28X25MG</t>
  </si>
  <si>
    <t>145273</t>
  </si>
  <si>
    <t>45273</t>
  </si>
  <si>
    <t>ENAP 5MG</t>
  </si>
  <si>
    <t>154150</t>
  </si>
  <si>
    <t>54150</t>
  </si>
  <si>
    <t>156992</t>
  </si>
  <si>
    <t>56992</t>
  </si>
  <si>
    <t>CODEIN SLOVAKOFARMA 15MG</t>
  </si>
  <si>
    <t>TBL 10X15MG-BLISTR</t>
  </si>
  <si>
    <t>159941</t>
  </si>
  <si>
    <t>59941</t>
  </si>
  <si>
    <t>PLV POR 1X30SACKU</t>
  </si>
  <si>
    <t>184090</t>
  </si>
  <si>
    <t>84090</t>
  </si>
  <si>
    <t>DEXAMED</t>
  </si>
  <si>
    <t>INJ 10X2ML/8MG</t>
  </si>
  <si>
    <t>184700</t>
  </si>
  <si>
    <t>84700</t>
  </si>
  <si>
    <t>OTOBACID N</t>
  </si>
  <si>
    <t>AUR GTT SOL 1X5ML</t>
  </si>
  <si>
    <t>188217</t>
  </si>
  <si>
    <t>88217</t>
  </si>
  <si>
    <t>LEXAURIN</t>
  </si>
  <si>
    <t>TBL 30X1.5MG</t>
  </si>
  <si>
    <t>192729</t>
  </si>
  <si>
    <t>92729</t>
  </si>
  <si>
    <t>ACIDUM ASCORBICUM</t>
  </si>
  <si>
    <t>INJ 5X5ML</t>
  </si>
  <si>
    <t>194804</t>
  </si>
  <si>
    <t>94804</t>
  </si>
  <si>
    <t>MODURETIC</t>
  </si>
  <si>
    <t>841535</t>
  </si>
  <si>
    <t>MENALIND Kožní ochranný krém 200 ml</t>
  </si>
  <si>
    <t>848209</t>
  </si>
  <si>
    <t>115402</t>
  </si>
  <si>
    <t>CLEXANE</t>
  </si>
  <si>
    <t>INJ SOL 10X0.6ML/6KU</t>
  </si>
  <si>
    <t>905097</t>
  </si>
  <si>
    <t>158767</t>
  </si>
  <si>
    <t>DZ OCTENISEPT 250 ml</t>
  </si>
  <si>
    <t>sprej</t>
  </si>
  <si>
    <t>100612</t>
  </si>
  <si>
    <t>612</t>
  </si>
  <si>
    <t>SYNTOSTIGMIN</t>
  </si>
  <si>
    <t>INJ 10X1ML/0.5MG</t>
  </si>
  <si>
    <t>145981</t>
  </si>
  <si>
    <t>45981</t>
  </si>
  <si>
    <t>CERNEVIT</t>
  </si>
  <si>
    <t>INJ PLV SOL10X750MG</t>
  </si>
  <si>
    <t>849276</t>
  </si>
  <si>
    <t>155875</t>
  </si>
  <si>
    <t>TRENTAL</t>
  </si>
  <si>
    <t>INF SOL 5X5ML/100MG</t>
  </si>
  <si>
    <t>850072</t>
  </si>
  <si>
    <t>162502</t>
  </si>
  <si>
    <t>TRIAMCINOLON TEVA</t>
  </si>
  <si>
    <t>DRM EML 1X30GM</t>
  </si>
  <si>
    <t>104071</t>
  </si>
  <si>
    <t>4071</t>
  </si>
  <si>
    <t>INJ 10X2ML</t>
  </si>
  <si>
    <t>165633</t>
  </si>
  <si>
    <t>165751</t>
  </si>
  <si>
    <t>GELASPAN 4% EBI20x500 ml</t>
  </si>
  <si>
    <t>INF SOL20X500ML VAK</t>
  </si>
  <si>
    <t>920170</t>
  </si>
  <si>
    <t>DZ TRIXO 500 ML</t>
  </si>
  <si>
    <t>100409</t>
  </si>
  <si>
    <t>409</t>
  </si>
  <si>
    <t>CALCIUM CHLORATUM BIOTIKA</t>
  </si>
  <si>
    <t>118175</t>
  </si>
  <si>
    <t>18175</t>
  </si>
  <si>
    <t>PROPOFOL 1% MCT/LCT FRESENIUS</t>
  </si>
  <si>
    <t>INJ EML 10X100ML</t>
  </si>
  <si>
    <t>159398</t>
  </si>
  <si>
    <t>59398</t>
  </si>
  <si>
    <t>TRACUTIL</t>
  </si>
  <si>
    <t>INF 5X10ML</t>
  </si>
  <si>
    <t>162597</t>
  </si>
  <si>
    <t>62597</t>
  </si>
  <si>
    <t>ENAP I.V.</t>
  </si>
  <si>
    <t>INJ 5X1ML/1.25MG</t>
  </si>
  <si>
    <t>169725</t>
  </si>
  <si>
    <t>69725</t>
  </si>
  <si>
    <t>ARDEAELYTOSOL NA.HYDR.CARB.8.4%</t>
  </si>
  <si>
    <t>847940</t>
  </si>
  <si>
    <t>155338</t>
  </si>
  <si>
    <t>SIMDAX 2,5 MG/ML</t>
  </si>
  <si>
    <t>INF CNC SOL 1X5ML</t>
  </si>
  <si>
    <t>850655</t>
  </si>
  <si>
    <t>Citra-lock 4% 5ml</t>
  </si>
  <si>
    <t>902087</t>
  </si>
  <si>
    <t>IR  CITRALYSAT K2 5000 ml</t>
  </si>
  <si>
    <t>dialys.rozt.</t>
  </si>
  <si>
    <t>100392</t>
  </si>
  <si>
    <t>392</t>
  </si>
  <si>
    <t>ATROPIN BIOTIKA 0.5MG</t>
  </si>
  <si>
    <t>162317</t>
  </si>
  <si>
    <t>62317</t>
  </si>
  <si>
    <t>BETADINE - zelená</t>
  </si>
  <si>
    <t>LIQ 1X1000ML</t>
  </si>
  <si>
    <t>144357</t>
  </si>
  <si>
    <t>44357</t>
  </si>
  <si>
    <t>REMESTYP 1.0</t>
  </si>
  <si>
    <t>INJ 5X10ML/1MG</t>
  </si>
  <si>
    <t>193723</t>
  </si>
  <si>
    <t>93723</t>
  </si>
  <si>
    <t>INDOMETACIN 50 BERLIN-CHEMIE</t>
  </si>
  <si>
    <t>SUP 10X50MG</t>
  </si>
  <si>
    <t>790011</t>
  </si>
  <si>
    <t>Emspoma M 500g/chladivá</t>
  </si>
  <si>
    <t>799062</t>
  </si>
  <si>
    <t>MENALIND Ošetřující olej 500ml</t>
  </si>
  <si>
    <t>159392</t>
  </si>
  <si>
    <t>59392</t>
  </si>
  <si>
    <t>BROMHEXIN - EGIS</t>
  </si>
  <si>
    <t>SOL 1X60ML/120MG</t>
  </si>
  <si>
    <t>840987</t>
  </si>
  <si>
    <t>IR  AQUA STERILE OPLACH.6x1000 ml</t>
  </si>
  <si>
    <t>IR OPLACH-FR</t>
  </si>
  <si>
    <t>843217</t>
  </si>
  <si>
    <t>CATAPRES 0,15MG INJ-MIMOŘÁDNÝ DOVOZ!!</t>
  </si>
  <si>
    <t>INJ 5X1ML/0.15MG</t>
  </si>
  <si>
    <t>149952</t>
  </si>
  <si>
    <t>49952</t>
  </si>
  <si>
    <t>DERMOVATE</t>
  </si>
  <si>
    <t>UNG 1X25GM 0.05%</t>
  </si>
  <si>
    <t>188900</t>
  </si>
  <si>
    <t>88900</t>
  </si>
  <si>
    <t>STOPTUSSIN</t>
  </si>
  <si>
    <t>POR GTT SOL 1X25ML</t>
  </si>
  <si>
    <t>921184</t>
  </si>
  <si>
    <t>KL UNGUENTUM</t>
  </si>
  <si>
    <t>394106</t>
  </si>
  <si>
    <t>Isolda regenerační krém oliva a čajovník</t>
  </si>
  <si>
    <t>100ml</t>
  </si>
  <si>
    <t>394107</t>
  </si>
  <si>
    <t>Isolda výživný krém keratin a mandle</t>
  </si>
  <si>
    <t>841783</t>
  </si>
  <si>
    <t>Isolda krém s Aloe vera a panthenolem.100ml</t>
  </si>
  <si>
    <t>169595</t>
  </si>
  <si>
    <t>69595</t>
  </si>
  <si>
    <t>ARDEAELYTOSOL L-ARGININCHL.21%</t>
  </si>
  <si>
    <t>169667</t>
  </si>
  <si>
    <t>69667</t>
  </si>
  <si>
    <t>ARDEAELYTOSOL NA.HYDR.FOSF.8.7%</t>
  </si>
  <si>
    <t>INF 1X200ML</t>
  </si>
  <si>
    <t>849971</t>
  </si>
  <si>
    <t>137494</t>
  </si>
  <si>
    <t>Esmocard HCL 100mg/10ml inj.5 x 100mg/10ml</t>
  </si>
  <si>
    <t>850675</t>
  </si>
  <si>
    <t>Menalind professional tělové mléko 500ml</t>
  </si>
  <si>
    <t>842266</t>
  </si>
  <si>
    <t>Ubrousky detske vlhčené</t>
  </si>
  <si>
    <t>844242</t>
  </si>
  <si>
    <t>105937</t>
  </si>
  <si>
    <t>TETRASPAN 6%</t>
  </si>
  <si>
    <t>100584</t>
  </si>
  <si>
    <t>584</t>
  </si>
  <si>
    <t>PYRIDOXIN LECIVA</t>
  </si>
  <si>
    <t>INJ 5X1ML 50MG</t>
  </si>
  <si>
    <t>930535</t>
  </si>
  <si>
    <t>DZ OCTENIDOL 250ml</t>
  </si>
  <si>
    <t>187000</t>
  </si>
  <si>
    <t>87000</t>
  </si>
  <si>
    <t>ARDEAOSMOSOL MA 20 (Mannitol)</t>
  </si>
  <si>
    <t>790012</t>
  </si>
  <si>
    <t>Emspoma O 500g/hřejivá</t>
  </si>
  <si>
    <t>902074</t>
  </si>
  <si>
    <t>85278</t>
  </si>
  <si>
    <t>VOLULYTE 6%</t>
  </si>
  <si>
    <t>118656</t>
  </si>
  <si>
    <t>NALBUPHIN ORPHA</t>
  </si>
  <si>
    <t>INJ SOL 10X2ML</t>
  </si>
  <si>
    <t>171615</t>
  </si>
  <si>
    <t>TACHYBEN I.V. 25 MG INJEKČNÍ ROZTOK</t>
  </si>
  <si>
    <t>171616</t>
  </si>
  <si>
    <t>TACHYBEN I.V. 50 MG INJEKČNÍ ROZTOK</t>
  </si>
  <si>
    <t>395211</t>
  </si>
  <si>
    <t>Aqua Touch Jelly 25x11ml</t>
  </si>
  <si>
    <t>149990</t>
  </si>
  <si>
    <t>49990</t>
  </si>
  <si>
    <t>EXACYL</t>
  </si>
  <si>
    <t>INJ 5X5ML/500MG</t>
  </si>
  <si>
    <t>187825</t>
  </si>
  <si>
    <t>87825</t>
  </si>
  <si>
    <t>191217</t>
  </si>
  <si>
    <t>91217</t>
  </si>
  <si>
    <t>VENTER</t>
  </si>
  <si>
    <t>TBL 50X1GM</t>
  </si>
  <si>
    <t>846826</t>
  </si>
  <si>
    <t>125002</t>
  </si>
  <si>
    <t>ESMERON INJ.SOL.10X5ML</t>
  </si>
  <si>
    <t>902082</t>
  </si>
  <si>
    <t>IR  NATRIUM CITRICUM 4%1x2000ml</t>
  </si>
  <si>
    <t>IR dial. rozt. Phoenix 1 kart.= 6ks po 2000ml</t>
  </si>
  <si>
    <t>129027</t>
  </si>
  <si>
    <t>INJ+INF EML 10X100ML/1000MG</t>
  </si>
  <si>
    <t>187721</t>
  </si>
  <si>
    <t>87721</t>
  </si>
  <si>
    <t>RAPIFEN</t>
  </si>
  <si>
    <t>INJ 5X2ML</t>
  </si>
  <si>
    <t>847482</t>
  </si>
  <si>
    <t>Sofnolime - absorpční vápno</t>
  </si>
  <si>
    <t>846853</t>
  </si>
  <si>
    <t>124418</t>
  </si>
  <si>
    <t>ROCURONIUM B. BRAUN 10 MG/ML</t>
  </si>
  <si>
    <t xml:space="preserve">INJ+INF SOL 10X5ML </t>
  </si>
  <si>
    <t>114989</t>
  </si>
  <si>
    <t>14989</t>
  </si>
  <si>
    <t>RIVOTRIL</t>
  </si>
  <si>
    <t>INJ 5X1ML/1MG+SOLV.</t>
  </si>
  <si>
    <t>850027</t>
  </si>
  <si>
    <t>125122</t>
  </si>
  <si>
    <t>APO-DICLO SR 100</t>
  </si>
  <si>
    <t>POR TBL RET 100X100MG</t>
  </si>
  <si>
    <t>132221</t>
  </si>
  <si>
    <t>32221</t>
  </si>
  <si>
    <t>MEDISOL BI0</t>
  </si>
  <si>
    <t>DLPHFLSOL1X4.8LT+SO</t>
  </si>
  <si>
    <t>154113</t>
  </si>
  <si>
    <t>54113</t>
  </si>
  <si>
    <t>MEDISOL K2</t>
  </si>
  <si>
    <t>SOL 1X5LT(VAK)</t>
  </si>
  <si>
    <t>137493</t>
  </si>
  <si>
    <t>ESMOCARD HCL ORPHA 2500 MG/10 ML KONCENTRÁT PRO PŘ</t>
  </si>
  <si>
    <t>INF CNC SOL 1X2500MG/10ML</t>
  </si>
  <si>
    <t>280863</t>
  </si>
  <si>
    <t>80863</t>
  </si>
  <si>
    <t>CAVILON NSBF-SPRAY</t>
  </si>
  <si>
    <t>28ML PRO OŠETŘENÍ RAN</t>
  </si>
  <si>
    <t>176954</t>
  </si>
  <si>
    <t>ALGIFEN NEO</t>
  </si>
  <si>
    <t>POR GTT SOL 1X50ML</t>
  </si>
  <si>
    <t>500745</t>
  </si>
  <si>
    <t>Isolda hojivý krém heřmánek a vitamin A</t>
  </si>
  <si>
    <t>395712</t>
  </si>
  <si>
    <t>HBF Calcium panthotenát mast 30g</t>
  </si>
  <si>
    <t>83538</t>
  </si>
  <si>
    <t>NITRO POHL</t>
  </si>
  <si>
    <t>INF SOL 1X50ML/50MG</t>
  </si>
  <si>
    <t>989970</t>
  </si>
  <si>
    <t>168651</t>
  </si>
  <si>
    <t>INF CNC SOL 25X2ML</t>
  </si>
  <si>
    <t>988837</t>
  </si>
  <si>
    <t>Calcium pantothenicum krém Generica  30g</t>
  </si>
  <si>
    <t>500088</t>
  </si>
  <si>
    <t>DZ PRONTORAL 250ML</t>
  </si>
  <si>
    <t>203092</t>
  </si>
  <si>
    <t>LIDOCAIN EGIS 10 %</t>
  </si>
  <si>
    <t>DRM SPR SOL 1X38GM</t>
  </si>
  <si>
    <t>990241</t>
  </si>
  <si>
    <t>3M Cavilon Ochranný bariérový krém tuba 28g</t>
  </si>
  <si>
    <t>214619</t>
  </si>
  <si>
    <t>TRENTAL 400</t>
  </si>
  <si>
    <t>POR TBL RET 100X400MG</t>
  </si>
  <si>
    <t>214904</t>
  </si>
  <si>
    <t>EUPHYLLIN CR N 200</t>
  </si>
  <si>
    <t>POR CPS PRO 50X200MG</t>
  </si>
  <si>
    <t>214616</t>
  </si>
  <si>
    <t>162083</t>
  </si>
  <si>
    <t>ENTEROL</t>
  </si>
  <si>
    <t>POR CPS DUR 50X250MG</t>
  </si>
  <si>
    <t>990204</t>
  </si>
  <si>
    <t>3M Cavilon Ubrousky pro péči při inkontinenci 8ks</t>
  </si>
  <si>
    <t>501570</t>
  </si>
  <si>
    <t>Tiapridex 12x2ml/100mg inj.- Mimořádný dovoz!!</t>
  </si>
  <si>
    <t>216900</t>
  </si>
  <si>
    <t>NORADRENALIN LÉČIVA</t>
  </si>
  <si>
    <t>IVN INF CNC SOL 5X5ML</t>
  </si>
  <si>
    <t>991430</t>
  </si>
  <si>
    <t>Vasopresin inj.25x1ml- MIMOŘÁDNÝ DOVOZ!!</t>
  </si>
  <si>
    <t>991469</t>
  </si>
  <si>
    <t xml:space="preserve">ISOLDA konopný krém s pupalkovým olejem </t>
  </si>
  <si>
    <t>991470</t>
  </si>
  <si>
    <t xml:space="preserve">ISOLDA krém keratin s mandlovým olejem </t>
  </si>
  <si>
    <t>132670</t>
  </si>
  <si>
    <t>991592</t>
  </si>
  <si>
    <t>ISOLDA krém heřmánek s arganovým olejem 100 ml</t>
  </si>
  <si>
    <t>119653</t>
  </si>
  <si>
    <t>TBL FLM 60X320MG/60MG</t>
  </si>
  <si>
    <t>156187</t>
  </si>
  <si>
    <t>HEMOSOL B0</t>
  </si>
  <si>
    <t>HMD+HFL SOL 2X5000ML I</t>
  </si>
  <si>
    <t>204356</t>
  </si>
  <si>
    <t>REGIOCIT ROZTOK PRO HEMOFILTRACI</t>
  </si>
  <si>
    <t>HFL SOL 2X5000ML</t>
  </si>
  <si>
    <t>204603</t>
  </si>
  <si>
    <t>BIPHOZYL ROZTOK PRO HEMODIALÝZU/HEMOFILTRACI</t>
  </si>
  <si>
    <t>HMD+HFL SOL 2X5000ML</t>
  </si>
  <si>
    <t>992024</t>
  </si>
  <si>
    <t>Atracurium Hexal 50mg/5ml - MIMOŘ.DOVOZ!!!</t>
  </si>
  <si>
    <t xml:space="preserve">1x5amp. </t>
  </si>
  <si>
    <t>105496</t>
  </si>
  <si>
    <t>5496</t>
  </si>
  <si>
    <t>TBL OBD 60X10MG</t>
  </si>
  <si>
    <t>109711</t>
  </si>
  <si>
    <t>9711</t>
  </si>
  <si>
    <t>INJ SIC 1X500MG+8ML</t>
  </si>
  <si>
    <t>194882</t>
  </si>
  <si>
    <t>94882</t>
  </si>
  <si>
    <t>INJ SIC 1X250MG+4ML</t>
  </si>
  <si>
    <t>130652</t>
  </si>
  <si>
    <t>30652</t>
  </si>
  <si>
    <t>REASEC</t>
  </si>
  <si>
    <t>TBL 20X2.5MG</t>
  </si>
  <si>
    <t>121088</t>
  </si>
  <si>
    <t>21088</t>
  </si>
  <si>
    <t>SUFENTANIL TORREX 50 MCG/ML</t>
  </si>
  <si>
    <t>INJ SOL 5X5ML/250RG</t>
  </si>
  <si>
    <t>129448</t>
  </si>
  <si>
    <t>29448</t>
  </si>
  <si>
    <t>NOVOSEVEN 50 KIU (1 MG)</t>
  </si>
  <si>
    <t>INJ PSO LQF 1MG</t>
  </si>
  <si>
    <t>187425</t>
  </si>
  <si>
    <t>LETROX 50</t>
  </si>
  <si>
    <t>POR TBL NOB 100X50RG II</t>
  </si>
  <si>
    <t>184245</t>
  </si>
  <si>
    <t>LETROX 75</t>
  </si>
  <si>
    <t>POR TBL NOB 100X75MCG II</t>
  </si>
  <si>
    <t>193745</t>
  </si>
  <si>
    <t>ELIQUIS 5 MG</t>
  </si>
  <si>
    <t>POR TBL FLM 60X5MG</t>
  </si>
  <si>
    <t>29449</t>
  </si>
  <si>
    <t>NOVOSEVEN 100 KIU (2 MG)</t>
  </si>
  <si>
    <t>INJ PSO LQF 2MG</t>
  </si>
  <si>
    <t>169714</t>
  </si>
  <si>
    <t>LETROX 125</t>
  </si>
  <si>
    <t>POR TBL NOB 100X125MCG</t>
  </si>
  <si>
    <t>187607</t>
  </si>
  <si>
    <t>ONDANSETRON B. BRAUN 2 MG/ML</t>
  </si>
  <si>
    <t>INJ SOL 20X4ML/8MG LDPE</t>
  </si>
  <si>
    <t>203820</t>
  </si>
  <si>
    <t xml:space="preserve">FULLHALE 25 MIKROGRAMŮ/125 MIKROGRAMŮ/DÁVKA SUS K </t>
  </si>
  <si>
    <t>INH SUS PSS 1 (120DÁV)</t>
  </si>
  <si>
    <t>127738</t>
  </si>
  <si>
    <t>INJ+INF SOL 10X3MLX5MG/ML</t>
  </si>
  <si>
    <t>846016</t>
  </si>
  <si>
    <t>Nutrison Advanced Protison 500ml</t>
  </si>
  <si>
    <t>1X500ML</t>
  </si>
  <si>
    <t>990658</t>
  </si>
  <si>
    <t xml:space="preserve">Nutricomp Glutamine Plus MB 500ml </t>
  </si>
  <si>
    <t>133340</t>
  </si>
  <si>
    <t>33340</t>
  </si>
  <si>
    <t>DIASIP S PŘÍCHUTÍ VANILKOVOU</t>
  </si>
  <si>
    <t>133146</t>
  </si>
  <si>
    <t>33530</t>
  </si>
  <si>
    <t>NUTRISON MULTI FIBRE</t>
  </si>
  <si>
    <t>POR SOL 1X1000ML-VA</t>
  </si>
  <si>
    <t>33424</t>
  </si>
  <si>
    <t>NUTRISON ADVANCED CUBISON</t>
  </si>
  <si>
    <t>POR SOL 1X1000ML</t>
  </si>
  <si>
    <t>848207</t>
  </si>
  <si>
    <t>33422</t>
  </si>
  <si>
    <t>Nutrison Advanced DIASON LOW ENERGY</t>
  </si>
  <si>
    <t>por.sol.1000ml</t>
  </si>
  <si>
    <t>33750</t>
  </si>
  <si>
    <t>NUTRIDRINK CREME S PŘÍCHUTÍ VANILKOVOU</t>
  </si>
  <si>
    <t>POR SOL 4X125GM</t>
  </si>
  <si>
    <t>33751</t>
  </si>
  <si>
    <t>NUTRIDRINK CREME S PŘÍCHUTÍ ČOKOLÁDOVOU</t>
  </si>
  <si>
    <t>395579</t>
  </si>
  <si>
    <t>33752</t>
  </si>
  <si>
    <t>NUTRIDRINK CREME S PŘÍCHUTÍ LES.OVOCE</t>
  </si>
  <si>
    <t>4x125ml</t>
  </si>
  <si>
    <t>987792</t>
  </si>
  <si>
    <t>33749</t>
  </si>
  <si>
    <t>NUTRIDRINK CREME S PŘÍCHUTÍ BANÁNOVOU</t>
  </si>
  <si>
    <t>33855</t>
  </si>
  <si>
    <t>NUTRIDRINK BALÍČEK 5+1</t>
  </si>
  <si>
    <t>POR SOL 6X200ML</t>
  </si>
  <si>
    <t>33859</t>
  </si>
  <si>
    <t>NUTRIDRINK JUICE STYLE S PŘÍCHUTÍ JABLEČNOU</t>
  </si>
  <si>
    <t>33858</t>
  </si>
  <si>
    <t>NUTRIDRINK JUICE STYLE S PŘÍCHUTÍ JAHODOVOU</t>
  </si>
  <si>
    <t>33856</t>
  </si>
  <si>
    <t>NUTRIDRINK YOGHURT S PŘÍCHUTÍ MALINA</t>
  </si>
  <si>
    <t>33857</t>
  </si>
  <si>
    <t>NUTRIDRINK YOGHURT S PŘÍCHUTÍ VANILKA A CITRÓN</t>
  </si>
  <si>
    <t>217005</t>
  </si>
  <si>
    <t>NUTRICOMP SOUP JEMNÉ KUŘECÍ KARI</t>
  </si>
  <si>
    <t>217006</t>
  </si>
  <si>
    <t>NUTRICOMP SOUP ZELENINOVÁ POLÉVKA</t>
  </si>
  <si>
    <t>102427</t>
  </si>
  <si>
    <t>2427</t>
  </si>
  <si>
    <t>ENTIZOL</t>
  </si>
  <si>
    <t>TBL 20X250MG</t>
  </si>
  <si>
    <t>103708</t>
  </si>
  <si>
    <t>3708</t>
  </si>
  <si>
    <t>ZYVOXID</t>
  </si>
  <si>
    <t>INF SOL 10X300ML</t>
  </si>
  <si>
    <t>194453</t>
  </si>
  <si>
    <t>94453</t>
  </si>
  <si>
    <t>CIPRINOL 250</t>
  </si>
  <si>
    <t>TBL OBD 10X250MG</t>
  </si>
  <si>
    <t>847476</t>
  </si>
  <si>
    <t>112782</t>
  </si>
  <si>
    <t xml:space="preserve">GENTAMICIN B.BRAUN 3 MG/ML INFUZNÍ ROZTOK </t>
  </si>
  <si>
    <t>INF SOL 20X80ML</t>
  </si>
  <si>
    <t>117041</t>
  </si>
  <si>
    <t>17041</t>
  </si>
  <si>
    <t>CEFOBID 1 G</t>
  </si>
  <si>
    <t>INJ SIC 1X1GM</t>
  </si>
  <si>
    <t>186264</t>
  </si>
  <si>
    <t>86264</t>
  </si>
  <si>
    <t>GTT OPH 5ML 3MG/1ML</t>
  </si>
  <si>
    <t>199803</t>
  </si>
  <si>
    <t>DURACEF 500 MG</t>
  </si>
  <si>
    <t>POR CPS DUR 12X500MG</t>
  </si>
  <si>
    <t>216183</t>
  </si>
  <si>
    <t>126127</t>
  </si>
  <si>
    <t>26127</t>
  </si>
  <si>
    <t>TYGACIL 50 MG</t>
  </si>
  <si>
    <t>INF PLV SOL 10X50MG/5ML</t>
  </si>
  <si>
    <t>126902</t>
  </si>
  <si>
    <t>26902</t>
  </si>
  <si>
    <t>VFEND 200 MG</t>
  </si>
  <si>
    <t>129428</t>
  </si>
  <si>
    <t>500720</t>
  </si>
  <si>
    <t>MYCAMINE 100 MG</t>
  </si>
  <si>
    <t>INF PLV SOL 1X100MG</t>
  </si>
  <si>
    <t>164407</t>
  </si>
  <si>
    <t>INF SOL 10X200ML/400MG</t>
  </si>
  <si>
    <t>0062464</t>
  </si>
  <si>
    <t>Haemocomplettan P 1000mg</t>
  </si>
  <si>
    <t>0138455</t>
  </si>
  <si>
    <t>ALBUNORM 20%</t>
  </si>
  <si>
    <t>200G/L INF SOL 1X100ML</t>
  </si>
  <si>
    <t>6480</t>
  </si>
  <si>
    <t>Ocplex 20ml 500 I.U. Phoenix</t>
  </si>
  <si>
    <t>0129056</t>
  </si>
  <si>
    <t>ATENATIV 500 I.U. Phoenix</t>
  </si>
  <si>
    <t>158628</t>
  </si>
  <si>
    <t>58628</t>
  </si>
  <si>
    <t>NUTRAMIN VLI</t>
  </si>
  <si>
    <t>142003</t>
  </si>
  <si>
    <t>NEPHROTECT</t>
  </si>
  <si>
    <t>INF SOL 10X500ML</t>
  </si>
  <si>
    <t>149415</t>
  </si>
  <si>
    <t>49415</t>
  </si>
  <si>
    <t>AMINOPLASMAL B.BRAUN 10%</t>
  </si>
  <si>
    <t>149409</t>
  </si>
  <si>
    <t>49409</t>
  </si>
  <si>
    <t>AMINOPLASMAL B.BRAUN 5% E</t>
  </si>
  <si>
    <t>116337</t>
  </si>
  <si>
    <t>16337</t>
  </si>
  <si>
    <t>LIPOPLUS 20%</t>
  </si>
  <si>
    <t>INFEML10X250ML-SKLO</t>
  </si>
  <si>
    <t>152196</t>
  </si>
  <si>
    <t>INF EML 5X2500ML</t>
  </si>
  <si>
    <t>396914</t>
  </si>
  <si>
    <t>52301</t>
  </si>
  <si>
    <t>AMINOPLASMAL HEPA-10%</t>
  </si>
  <si>
    <t>INF 10X500ML</t>
  </si>
  <si>
    <t>5062</t>
  </si>
  <si>
    <t>102486</t>
  </si>
  <si>
    <t>2486</t>
  </si>
  <si>
    <t>KALIUM CHLORATUM LECIVA 7.5%</t>
  </si>
  <si>
    <t>INJ 5X10ML 7.5%</t>
  </si>
  <si>
    <t>111671</t>
  </si>
  <si>
    <t>11671</t>
  </si>
  <si>
    <t>PLASMALYTE ROZTOK</t>
  </si>
  <si>
    <t>109210</t>
  </si>
  <si>
    <t>9210</t>
  </si>
  <si>
    <t>LEKOPTIN</t>
  </si>
  <si>
    <t>INJ 50X2ML/5MG</t>
  </si>
  <si>
    <t>104344</t>
  </si>
  <si>
    <t>4344</t>
  </si>
  <si>
    <t>HYPNOMIDATE</t>
  </si>
  <si>
    <t>INJ 5X10ML/20MG</t>
  </si>
  <si>
    <t>900814</t>
  </si>
  <si>
    <t>KL SOL.FORMAL.K FIXACI TKANI,1000G</t>
  </si>
  <si>
    <t>100407</t>
  </si>
  <si>
    <t>407</t>
  </si>
  <si>
    <t>CALCIUM BIOTIKA</t>
  </si>
  <si>
    <t>INJ 10X10ML/1GM</t>
  </si>
  <si>
    <t>159358</t>
  </si>
  <si>
    <t>59358</t>
  </si>
  <si>
    <t>INF 10X1000ML(LDPE)</t>
  </si>
  <si>
    <t>192730</t>
  </si>
  <si>
    <t>92730</t>
  </si>
  <si>
    <t>INJ 50X5ML</t>
  </si>
  <si>
    <t>121393</t>
  </si>
  <si>
    <t>21393</t>
  </si>
  <si>
    <t>PATENTBLAU V - MIMOŘ.DOVOZ!!!</t>
  </si>
  <si>
    <t>INJ 5X2ML/50MG</t>
  </si>
  <si>
    <t>187814</t>
  </si>
  <si>
    <t>87814</t>
  </si>
  <si>
    <t>CALYPSOL</t>
  </si>
  <si>
    <t>INJ 5X10ML/500MG</t>
  </si>
  <si>
    <t>158233</t>
  </si>
  <si>
    <t>58233</t>
  </si>
  <si>
    <t>IR  SOL.THOMAS</t>
  </si>
  <si>
    <t>INF CNC SOL 1X50ML</t>
  </si>
  <si>
    <t>161489</t>
  </si>
  <si>
    <t>REMIFENTANIL B. BRAUN 1 MG</t>
  </si>
  <si>
    <t>INJ+INF PLV CSL 5X1MG</t>
  </si>
  <si>
    <t>134824</t>
  </si>
  <si>
    <t>ISOLYTE BP - PLAST. LÁHEV</t>
  </si>
  <si>
    <t xml:space="preserve">INF SOL 10X1000ML KP </t>
  </si>
  <si>
    <t>54</t>
  </si>
  <si>
    <t>5498</t>
  </si>
  <si>
    <t>500979</t>
  </si>
  <si>
    <t>KL MS HYDROG.PEROX. 3% 500g</t>
  </si>
  <si>
    <t>56</t>
  </si>
  <si>
    <t>5693</t>
  </si>
  <si>
    <t>930759</t>
  </si>
  <si>
    <t>MS BENZINUM  900 ml  FA , KU</t>
  </si>
  <si>
    <t>DPH 21%</t>
  </si>
  <si>
    <t>5695</t>
  </si>
  <si>
    <t>59</t>
  </si>
  <si>
    <t>5931</t>
  </si>
  <si>
    <t>185160</t>
  </si>
  <si>
    <t>85160</t>
  </si>
  <si>
    <t>PRENESSA 4 MG</t>
  </si>
  <si>
    <t>POR TBL NOB 30X4MG</t>
  </si>
  <si>
    <t>117173</t>
  </si>
  <si>
    <t>17173</t>
  </si>
  <si>
    <t>OLYNTH 0.1%</t>
  </si>
  <si>
    <t>NAS SPR SOL 1X10ML</t>
  </si>
  <si>
    <t>185526</t>
  </si>
  <si>
    <t>85526</t>
  </si>
  <si>
    <t>SUFENTA FORTE I.V.</t>
  </si>
  <si>
    <t>INJ 5X1ML/0.05MG</t>
  </si>
  <si>
    <t>117172</t>
  </si>
  <si>
    <t>17172</t>
  </si>
  <si>
    <t>OLYNTH 0.05%</t>
  </si>
  <si>
    <t>130215</t>
  </si>
  <si>
    <t>30215</t>
  </si>
  <si>
    <t>INJ 10X10ML/50MG</t>
  </si>
  <si>
    <t>142952</t>
  </si>
  <si>
    <t>42952</t>
  </si>
  <si>
    <t>XYZAL</t>
  </si>
  <si>
    <t>POR TBL FLM 14X5MG</t>
  </si>
  <si>
    <t>135002</t>
  </si>
  <si>
    <t>ELICEA 5 MG</t>
  </si>
  <si>
    <t>POR TBL FLM 28X5MG</t>
  </si>
  <si>
    <t>191788</t>
  </si>
  <si>
    <t>91788</t>
  </si>
  <si>
    <t>NEUROL 0.25</t>
  </si>
  <si>
    <t>198757</t>
  </si>
  <si>
    <t>MIDAZOLAM B. BRAUN 1 MG/ML</t>
  </si>
  <si>
    <t>INJ+RCT SOL 10X50ML</t>
  </si>
  <si>
    <t>169251</t>
  </si>
  <si>
    <t>TROMBEX 75 MG POTAHOVANÉ TABLETY</t>
  </si>
  <si>
    <t>POR TBL FLM 30X75MG</t>
  </si>
  <si>
    <t>132853</t>
  </si>
  <si>
    <t>847627</t>
  </si>
  <si>
    <t>134502</t>
  </si>
  <si>
    <t>ELICEA 10 MG</t>
  </si>
  <si>
    <t>POR TBL FLM 28X10MG</t>
  </si>
  <si>
    <t>127778</t>
  </si>
  <si>
    <t>MIRZATEN ORO TAB 30 MG</t>
  </si>
  <si>
    <t>POR TBL DIS 30X30MG</t>
  </si>
  <si>
    <t>100843</t>
  </si>
  <si>
    <t>843</t>
  </si>
  <si>
    <t>DERMAZULEN</t>
  </si>
  <si>
    <t>110252</t>
  </si>
  <si>
    <t>10252</t>
  </si>
  <si>
    <t>CAVINTON FORTE</t>
  </si>
  <si>
    <t>111696</t>
  </si>
  <si>
    <t>11696</t>
  </si>
  <si>
    <t>PLASMALYTE ROZTOK S GLUKOZOU 5%</t>
  </si>
  <si>
    <t>116462</t>
  </si>
  <si>
    <t>16462</t>
  </si>
  <si>
    <t>EXCIPIAL U LIPOLOTIO</t>
  </si>
  <si>
    <t>DRM EML 1X200ML</t>
  </si>
  <si>
    <t>117992</t>
  </si>
  <si>
    <t>17992</t>
  </si>
  <si>
    <t>MAGNESII LACTICI 0,5 TBL. MEDICAMENTA</t>
  </si>
  <si>
    <t>TBL NOB 100X0,5GM</t>
  </si>
  <si>
    <t>125365</t>
  </si>
  <si>
    <t>115317</t>
  </si>
  <si>
    <t>125978</t>
  </si>
  <si>
    <t>25978</t>
  </si>
  <si>
    <t>PROCORALAN 7,5 MG</t>
  </si>
  <si>
    <t>POR TBL FLM 56X7,5MG</t>
  </si>
  <si>
    <t>146964</t>
  </si>
  <si>
    <t>46964</t>
  </si>
  <si>
    <t>RISPERDAL 1MG</t>
  </si>
  <si>
    <t>TBL OBD 20X1MG</t>
  </si>
  <si>
    <t>146981</t>
  </si>
  <si>
    <t>46981</t>
  </si>
  <si>
    <t>BETALOC SR 200MG</t>
  </si>
  <si>
    <t>TBL RET 30X200MG</t>
  </si>
  <si>
    <t>147476</t>
  </si>
  <si>
    <t>47476</t>
  </si>
  <si>
    <t>LORADUR</t>
  </si>
  <si>
    <t>164881</t>
  </si>
  <si>
    <t>64881</t>
  </si>
  <si>
    <t>BEROTEC N 100 MCG</t>
  </si>
  <si>
    <t>INH SOL PSS200 DAV</t>
  </si>
  <si>
    <t>169654</t>
  </si>
  <si>
    <t>KAPIDIN 20 MG</t>
  </si>
  <si>
    <t>176496</t>
  </si>
  <si>
    <t>76496</t>
  </si>
  <si>
    <t>BERODUAL</t>
  </si>
  <si>
    <t>INH LIQ 1X20ML</t>
  </si>
  <si>
    <t>184292</t>
  </si>
  <si>
    <t>CONCOR COMBI 10 MG/5 MG</t>
  </si>
  <si>
    <t>184360</t>
  </si>
  <si>
    <t>84360</t>
  </si>
  <si>
    <t>TBL 30X1MG</t>
  </si>
  <si>
    <t>185656</t>
  </si>
  <si>
    <t>85656</t>
  </si>
  <si>
    <t>DORSIFLEX</t>
  </si>
  <si>
    <t>TBL 30X200MG</t>
  </si>
  <si>
    <t>188356</t>
  </si>
  <si>
    <t>88356</t>
  </si>
  <si>
    <t>TBL 100X175MG</t>
  </si>
  <si>
    <t>194959</t>
  </si>
  <si>
    <t>94959</t>
  </si>
  <si>
    <t>ACCUPRO 10</t>
  </si>
  <si>
    <t>196118</t>
  </si>
  <si>
    <t>96118</t>
  </si>
  <si>
    <t>VESSEL DUE F</t>
  </si>
  <si>
    <t>CPS 50X250LSU</t>
  </si>
  <si>
    <t>197026</t>
  </si>
  <si>
    <t>97026</t>
  </si>
  <si>
    <t>ENELBIN RETARD</t>
  </si>
  <si>
    <t>TBL OBD 50X100MG</t>
  </si>
  <si>
    <t>840220</t>
  </si>
  <si>
    <t>Lactobacillus acidophil.cps.75 bez laktózy</t>
  </si>
  <si>
    <t>840464</t>
  </si>
  <si>
    <t>Vitar Soda tbl.150</t>
  </si>
  <si>
    <t>845008</t>
  </si>
  <si>
    <t>107806</t>
  </si>
  <si>
    <t>845758</t>
  </si>
  <si>
    <t>280</t>
  </si>
  <si>
    <t>PYRIDOXIN LÉČIVA TBL</t>
  </si>
  <si>
    <t xml:space="preserve">POR TBL NOB 20X20MG </t>
  </si>
  <si>
    <t>846758</t>
  </si>
  <si>
    <t>103387</t>
  </si>
  <si>
    <t>ACC INJEKT</t>
  </si>
  <si>
    <t>INJ SOL 5X3ML/300MG</t>
  </si>
  <si>
    <t>988179</t>
  </si>
  <si>
    <t>SUPP.GLYCERINI SANOVA Glycerín.čípky Extra 3g 10ks</t>
  </si>
  <si>
    <t>988466</t>
  </si>
  <si>
    <t>NO-SPA</t>
  </si>
  <si>
    <t>POR TBL NOB 24X40MG</t>
  </si>
  <si>
    <t>100513</t>
  </si>
  <si>
    <t>513</t>
  </si>
  <si>
    <t>NATRIUM CHLORATUM BIOTIKA 10%</t>
  </si>
  <si>
    <t>102429</t>
  </si>
  <si>
    <t>2429</t>
  </si>
  <si>
    <t>TBL OBD 50X25MG</t>
  </si>
  <si>
    <t>111063</t>
  </si>
  <si>
    <t>11063</t>
  </si>
  <si>
    <t>IBALGIN 600 (IBUPROFEN 600)</t>
  </si>
  <si>
    <t>TBL OBD 30X600MG</t>
  </si>
  <si>
    <t>125362</t>
  </si>
  <si>
    <t>25362</t>
  </si>
  <si>
    <t>HELICID 10 ZENTIVA</t>
  </si>
  <si>
    <t>POR CPS ETD 28X10MG</t>
  </si>
  <si>
    <t>128216</t>
  </si>
  <si>
    <t>28216</t>
  </si>
  <si>
    <t>LYRICA 75 MG</t>
  </si>
  <si>
    <t>POR CPSDUR14X75MG</t>
  </si>
  <si>
    <t>153487</t>
  </si>
  <si>
    <t>53487</t>
  </si>
  <si>
    <t>COSOPT</t>
  </si>
  <si>
    <t>GTT OPH 1X5ML</t>
  </si>
  <si>
    <t>153642</t>
  </si>
  <si>
    <t>53642</t>
  </si>
  <si>
    <t>DIROTON 10MG</t>
  </si>
  <si>
    <t>TBL 28X10MG</t>
  </si>
  <si>
    <t>157866</t>
  </si>
  <si>
    <t>57866</t>
  </si>
  <si>
    <t>TOBRADEX</t>
  </si>
  <si>
    <t>158287</t>
  </si>
  <si>
    <t>58287</t>
  </si>
  <si>
    <t>ADDAMEL N</t>
  </si>
  <si>
    <t>INF CNC 20X10ML</t>
  </si>
  <si>
    <t>172564</t>
  </si>
  <si>
    <t>72564</t>
  </si>
  <si>
    <t>SEROPRAM</t>
  </si>
  <si>
    <t>INF 5X0.5ML/20MG</t>
  </si>
  <si>
    <t>184319</t>
  </si>
  <si>
    <t>ATIMOS 12 MCG</t>
  </si>
  <si>
    <t>INH SOL PSS 100X12RG</t>
  </si>
  <si>
    <t>191731</t>
  </si>
  <si>
    <t>91731</t>
  </si>
  <si>
    <t>PROSTAVASIN</t>
  </si>
  <si>
    <t>INJ SIC 10X20RG</t>
  </si>
  <si>
    <t>394130</t>
  </si>
  <si>
    <t>B-komplex Zentiva 30drg</t>
  </si>
  <si>
    <t>848802</t>
  </si>
  <si>
    <t>163138</t>
  </si>
  <si>
    <t>FLAVOBION</t>
  </si>
  <si>
    <t>POR TBL FLM 50X70MG</t>
  </si>
  <si>
    <t>47706</t>
  </si>
  <si>
    <t>GLUKÓZA 20 BRAUN</t>
  </si>
  <si>
    <t>119757</t>
  </si>
  <si>
    <t>19757</t>
  </si>
  <si>
    <t>BELODERM</t>
  </si>
  <si>
    <t>DRM UNG1X30GM 0.05%</t>
  </si>
  <si>
    <t>142595</t>
  </si>
  <si>
    <t>42595</t>
  </si>
  <si>
    <t>VITALIPID N ADULT</t>
  </si>
  <si>
    <t>INF CNC SOL 10X10ML</t>
  </si>
  <si>
    <t>500280</t>
  </si>
  <si>
    <t>159836</t>
  </si>
  <si>
    <t>Propanorm 35mg/10ml inj.10 x 10 ml/35mg</t>
  </si>
  <si>
    <t>843740</t>
  </si>
  <si>
    <t>AVIRIL Dětský zásyp s azulenem sypačka</t>
  </si>
  <si>
    <t>100512</t>
  </si>
  <si>
    <t>512</t>
  </si>
  <si>
    <t>INJ 10X5ML 10%</t>
  </si>
  <si>
    <t>101127</t>
  </si>
  <si>
    <t>1127</t>
  </si>
  <si>
    <t>INJ 10X2ML/20MG</t>
  </si>
  <si>
    <t>114926</t>
  </si>
  <si>
    <t>14926</t>
  </si>
  <si>
    <t>INHIBACE 2.5 MG</t>
  </si>
  <si>
    <t>POR TBL FLM28X2.5MG</t>
  </si>
  <si>
    <t>126502</t>
  </si>
  <si>
    <t>26502</t>
  </si>
  <si>
    <t>EBIXA 10 MG</t>
  </si>
  <si>
    <t>POR TBL FLM 56X10MG</t>
  </si>
  <si>
    <t>149024</t>
  </si>
  <si>
    <t>164999</t>
  </si>
  <si>
    <t>IMURAN 50 MG</t>
  </si>
  <si>
    <t>152334</t>
  </si>
  <si>
    <t>52334</t>
  </si>
  <si>
    <t>FORTECORTIN 4</t>
  </si>
  <si>
    <t>POR TBL NOB 20X4MG</t>
  </si>
  <si>
    <t>157351</t>
  </si>
  <si>
    <t>57351</t>
  </si>
  <si>
    <t>OXANTIL</t>
  </si>
  <si>
    <t>166506</t>
  </si>
  <si>
    <t>66506</t>
  </si>
  <si>
    <t>ENAP-H</t>
  </si>
  <si>
    <t>TBL 30</t>
  </si>
  <si>
    <t>850235</t>
  </si>
  <si>
    <t>160806</t>
  </si>
  <si>
    <t>PICOPREP PRÁŠEK PRO PŘÍPRAVU PERORÁLNÍHO ROZTOKU</t>
  </si>
  <si>
    <t>POR PLV SOL 2</t>
  </si>
  <si>
    <t>100113</t>
  </si>
  <si>
    <t>113</t>
  </si>
  <si>
    <t>DILURAN</t>
  </si>
  <si>
    <t>102828</t>
  </si>
  <si>
    <t>2828</t>
  </si>
  <si>
    <t>TRIAMCINOLON LECIVA</t>
  </si>
  <si>
    <t>CRM 1X10GM 0.1%</t>
  </si>
  <si>
    <t>103065</t>
  </si>
  <si>
    <t>ZOVIRAX</t>
  </si>
  <si>
    <t>DRM CRM 1X2GM/100MG</t>
  </si>
  <si>
    <t>104160</t>
  </si>
  <si>
    <t>4160</t>
  </si>
  <si>
    <t>TRIAMCINOLON S LECIVA</t>
  </si>
  <si>
    <t>UNG 30GM</t>
  </si>
  <si>
    <t>116547</t>
  </si>
  <si>
    <t>16547</t>
  </si>
  <si>
    <t>CYMEVENE</t>
  </si>
  <si>
    <t>INF SIC 1X500MG</t>
  </si>
  <si>
    <t>142630</t>
  </si>
  <si>
    <t>42630</t>
  </si>
  <si>
    <t>PAMBA</t>
  </si>
  <si>
    <t>INJ SOL 5X5ML/50MG</t>
  </si>
  <si>
    <t>155426</t>
  </si>
  <si>
    <t>55426</t>
  </si>
  <si>
    <t>FLAREX</t>
  </si>
  <si>
    <t>GTT OPH 1X5ML 0.1%</t>
  </si>
  <si>
    <t>187299</t>
  </si>
  <si>
    <t>87299</t>
  </si>
  <si>
    <t>IMUNOR</t>
  </si>
  <si>
    <t>LYO 4X10MG</t>
  </si>
  <si>
    <t>187764</t>
  </si>
  <si>
    <t>87764</t>
  </si>
  <si>
    <t>199138</t>
  </si>
  <si>
    <t>99138</t>
  </si>
  <si>
    <t>AKTIFERRIN</t>
  </si>
  <si>
    <t>GTT 1X30ML</t>
  </si>
  <si>
    <t>199466</t>
  </si>
  <si>
    <t>BURONIL 25 MG</t>
  </si>
  <si>
    <t>POR TBL OBD 50X25MG</t>
  </si>
  <si>
    <t>844591</t>
  </si>
  <si>
    <t>107161</t>
  </si>
  <si>
    <t>DIPEPTIVEN</t>
  </si>
  <si>
    <t>INF CNC SOL 1X100ML</t>
  </si>
  <si>
    <t>844764</t>
  </si>
  <si>
    <t>105943</t>
  </si>
  <si>
    <t>TETRASPAN 10%</t>
  </si>
  <si>
    <t>850308</t>
  </si>
  <si>
    <t>130719</t>
  </si>
  <si>
    <t>Espumisan kapky 100mg/ml por. gtt.30ml</t>
  </si>
  <si>
    <t>920356</t>
  </si>
  <si>
    <t>KL SOL.BORGLYCEROLI  3% 100 G</t>
  </si>
  <si>
    <t>501065</t>
  </si>
  <si>
    <t>KL SIGNATURY</t>
  </si>
  <si>
    <t>114711</t>
  </si>
  <si>
    <t>14711</t>
  </si>
  <si>
    <t>TARDYFERON</t>
  </si>
  <si>
    <t>TBL RET 30</t>
  </si>
  <si>
    <t>196974</t>
  </si>
  <si>
    <t>96974</t>
  </si>
  <si>
    <t>CERUCAL</t>
  </si>
  <si>
    <t>840333</t>
  </si>
  <si>
    <t>Vincentka přírod.0.7l-nevrat.láhev</t>
  </si>
  <si>
    <t>106091</t>
  </si>
  <si>
    <t>6091</t>
  </si>
  <si>
    <t>GUTRON 2.5MG</t>
  </si>
  <si>
    <t>106092</t>
  </si>
  <si>
    <t>6092</t>
  </si>
  <si>
    <t>GUTRON 5MG</t>
  </si>
  <si>
    <t>TBL 50X5MG</t>
  </si>
  <si>
    <t>114808</t>
  </si>
  <si>
    <t>14808</t>
  </si>
  <si>
    <t>COAXIL</t>
  </si>
  <si>
    <t>TBL OBD 90X12.5MG</t>
  </si>
  <si>
    <t>151581</t>
  </si>
  <si>
    <t>DONEPEZIL ACTAVIS 5 MG</t>
  </si>
  <si>
    <t>847962</t>
  </si>
  <si>
    <t>AESCIN 30mg tbl.60 VULM</t>
  </si>
  <si>
    <t>147671</t>
  </si>
  <si>
    <t>47671</t>
  </si>
  <si>
    <t>PERLINGANIT ROZTOK</t>
  </si>
  <si>
    <t>INF SOL10X10ML AMP</t>
  </si>
  <si>
    <t>500629</t>
  </si>
  <si>
    <t>180173</t>
  </si>
  <si>
    <t>Canesten Gyn 1 den</t>
  </si>
  <si>
    <t>vag.tbl.1x500mg</t>
  </si>
  <si>
    <t>500686</t>
  </si>
  <si>
    <t xml:space="preserve">DZ PRONTODERM SHOWER GEL  100ML </t>
  </si>
  <si>
    <t>strong</t>
  </si>
  <si>
    <t>100560</t>
  </si>
  <si>
    <t>560</t>
  </si>
  <si>
    <t>PLEGOMAZIN</t>
  </si>
  <si>
    <t>INJ 10X5ML/25MG</t>
  </si>
  <si>
    <t>125364</t>
  </si>
  <si>
    <t>25364</t>
  </si>
  <si>
    <t>POR CPS ETD 14X20MG</t>
  </si>
  <si>
    <t>900873</t>
  </si>
  <si>
    <t>KL VASELINUM ALBUM, 100G</t>
  </si>
  <si>
    <t>702489</t>
  </si>
  <si>
    <t>Emspoma M 300ml/chladivá</t>
  </si>
  <si>
    <t>920154</t>
  </si>
  <si>
    <t>DZ PRONTODERM PENA 200ml</t>
  </si>
  <si>
    <t>920358</t>
  </si>
  <si>
    <t>KL SOL.BORGLYCEROLI 3% 200 G</t>
  </si>
  <si>
    <t>119188</t>
  </si>
  <si>
    <t>19188</t>
  </si>
  <si>
    <t>SUBCUVIA</t>
  </si>
  <si>
    <t>127657</t>
  </si>
  <si>
    <t>27657</t>
  </si>
  <si>
    <t>STALEVO 150MG/37.5MG/200MG</t>
  </si>
  <si>
    <t>POR TBL FLM 100</t>
  </si>
  <si>
    <t>168096</t>
  </si>
  <si>
    <t>IFIRMACOMBI 150 MG/12,5 MG</t>
  </si>
  <si>
    <t>128309</t>
  </si>
  <si>
    <t>28309</t>
  </si>
  <si>
    <t>MIMPARA 30 MG</t>
  </si>
  <si>
    <t>POR TBL FLM 28X30MG</t>
  </si>
  <si>
    <t>130229</t>
  </si>
  <si>
    <t>30229</t>
  </si>
  <si>
    <t>PARALEN PLUS</t>
  </si>
  <si>
    <t>TBL OBD 24</t>
  </si>
  <si>
    <t>843996</t>
  </si>
  <si>
    <t>100191</t>
  </si>
  <si>
    <t>VOLUVEN  6%</t>
  </si>
  <si>
    <t>INF SOL 20X500MLVAK+P</t>
  </si>
  <si>
    <t>846116</t>
  </si>
  <si>
    <t>125226</t>
  </si>
  <si>
    <t>NORETHISTERON ZENTIVA</t>
  </si>
  <si>
    <t>900012</t>
  </si>
  <si>
    <t>KL SOL.HYD.PEROX.3% 200G</t>
  </si>
  <si>
    <t>850638</t>
  </si>
  <si>
    <t>500886</t>
  </si>
  <si>
    <t>IFIRMASTA 150 MG</t>
  </si>
  <si>
    <t>POR TBL FLM 28X150MG</t>
  </si>
  <si>
    <t>146475</t>
  </si>
  <si>
    <t>46475</t>
  </si>
  <si>
    <t>DILCEREN PRO INFUSIONE</t>
  </si>
  <si>
    <t>INF 1X50ML/10MG</t>
  </si>
  <si>
    <t>187906</t>
  </si>
  <si>
    <t>87906</t>
  </si>
  <si>
    <t>KORYLAN</t>
  </si>
  <si>
    <t>188860</t>
  </si>
  <si>
    <t>154078</t>
  </si>
  <si>
    <t>NIMOTOP S</t>
  </si>
  <si>
    <t>POR TBL FLM 100X30MG</t>
  </si>
  <si>
    <t>100699</t>
  </si>
  <si>
    <t>699</t>
  </si>
  <si>
    <t>CHOLAGOL</t>
  </si>
  <si>
    <t>100812</t>
  </si>
  <si>
    <t>812</t>
  </si>
  <si>
    <t>LIQ 10ML 0.1%</t>
  </si>
  <si>
    <t>130508</t>
  </si>
  <si>
    <t>30508</t>
  </si>
  <si>
    <t>ARGOFAN 75 SR</t>
  </si>
  <si>
    <t>POR TBL PRO 30X75MG</t>
  </si>
  <si>
    <t>396754</t>
  </si>
  <si>
    <t>DZ PRONTODERM NASAL GEL  30ML</t>
  </si>
  <si>
    <t>850680</t>
  </si>
  <si>
    <t>120407</t>
  </si>
  <si>
    <t>THIOPENTAL VUAB INJ. PLV. SOL. 1,0 G</t>
  </si>
  <si>
    <t>INJ PLV SOL 1X1GM</t>
  </si>
  <si>
    <t>115643</t>
  </si>
  <si>
    <t>15643</t>
  </si>
  <si>
    <t>SANDIMMUN</t>
  </si>
  <si>
    <t>INF CNC SOL 10X5ML</t>
  </si>
  <si>
    <t>155939</t>
  </si>
  <si>
    <t>HERPESIN 250</t>
  </si>
  <si>
    <t>INJ SIC 10X250MG</t>
  </si>
  <si>
    <t>187073</t>
  </si>
  <si>
    <t>87073</t>
  </si>
  <si>
    <t>POR PLV SOL 20X225MG</t>
  </si>
  <si>
    <t>190484</t>
  </si>
  <si>
    <t>NEPRESOL 25 MG-MIMOŘÁDNÝ DOVOZ!!</t>
  </si>
  <si>
    <t>INJ SIC 5X25MG+SOLV</t>
  </si>
  <si>
    <t>500396</t>
  </si>
  <si>
    <t>Diffusil H forte B85 150ml</t>
  </si>
  <si>
    <t>900539</t>
  </si>
  <si>
    <t>KL MAST NA SPALENINY, 100G</t>
  </si>
  <si>
    <t>921231</t>
  </si>
  <si>
    <t>KL MAST NA SPALENINY, 20G</t>
  </si>
  <si>
    <t>169726</t>
  </si>
  <si>
    <t>69726</t>
  </si>
  <si>
    <t>ARDEAELYTOSOL NATRIUMCHLOR.5.85</t>
  </si>
  <si>
    <t>799044</t>
  </si>
  <si>
    <t>Herbacos Rybilka dětská mast</t>
  </si>
  <si>
    <t>844716</t>
  </si>
  <si>
    <t>107676</t>
  </si>
  <si>
    <t>ISOPRINOSINE</t>
  </si>
  <si>
    <t>POR TBL NOB 50X500MG</t>
  </si>
  <si>
    <t>921135</t>
  </si>
  <si>
    <t>KL UNG.ICHT.2G,CaCO3 10G,ZnO 6G,VAS.LEN. AA AD</t>
  </si>
  <si>
    <t>100G, 2% ichtamolu</t>
  </si>
  <si>
    <t>146899</t>
  </si>
  <si>
    <t>46899</t>
  </si>
  <si>
    <t>MUNDISAL</t>
  </si>
  <si>
    <t>GEL 1X8GM</t>
  </si>
  <si>
    <t>848273</t>
  </si>
  <si>
    <t>125298</t>
  </si>
  <si>
    <t>CALCIUMFOLINAT EBEWE 10 MG/ML</t>
  </si>
  <si>
    <t>INJ SOL 1X10ML/100MG</t>
  </si>
  <si>
    <t>847025</t>
  </si>
  <si>
    <t>137119</t>
  </si>
  <si>
    <t>CALCIUM 500 MG PHARMAVIT</t>
  </si>
  <si>
    <t>POR TBL EFF 20X500MG</t>
  </si>
  <si>
    <t>121856</t>
  </si>
  <si>
    <t>21856</t>
  </si>
  <si>
    <t>CORYOL 3.125</t>
  </si>
  <si>
    <t>PORTBLNOB30X3.125MG</t>
  </si>
  <si>
    <t>900034</t>
  </si>
  <si>
    <t>KL POLYSAN, OL.HELIANTHI AA AD 100G</t>
  </si>
  <si>
    <t>846024</t>
  </si>
  <si>
    <t>100097</t>
  </si>
  <si>
    <t>VOLTAREN EMULGEL</t>
  </si>
  <si>
    <t>DRM GEL 1X100GM LAM</t>
  </si>
  <si>
    <t>125132</t>
  </si>
  <si>
    <t>OPH GTT SOL 3X5ML</t>
  </si>
  <si>
    <t>849975</t>
  </si>
  <si>
    <t>136004</t>
  </si>
  <si>
    <t xml:space="preserve">TAFLOTAN 15 MCG/ML </t>
  </si>
  <si>
    <t>OPH GTT SOL 30X0.3ML</t>
  </si>
  <si>
    <t>850403</t>
  </si>
  <si>
    <t>163305</t>
  </si>
  <si>
    <t>TIMOLOL-POS 0,5%</t>
  </si>
  <si>
    <t>145087</t>
  </si>
  <si>
    <t>45087</t>
  </si>
  <si>
    <t>ARUFIL</t>
  </si>
  <si>
    <t>OPH GTT SOL 1X10ML</t>
  </si>
  <si>
    <t>125918</t>
  </si>
  <si>
    <t>25918</t>
  </si>
  <si>
    <t>ZYPREXA VELOTAB 5 MG</t>
  </si>
  <si>
    <t>POR TBL DIS 28X5MG</t>
  </si>
  <si>
    <t>988071</t>
  </si>
  <si>
    <t>500874</t>
  </si>
  <si>
    <t>ZYPADHERA 405 MG</t>
  </si>
  <si>
    <t>INJ PLQ SUS PRO 1X405MG</t>
  </si>
  <si>
    <t>930673</t>
  </si>
  <si>
    <t>KL CHLORHEXIDINI SOL. 0,1% 200g</t>
  </si>
  <si>
    <t>v sirokohrdle lahvi</t>
  </si>
  <si>
    <t>849920</t>
  </si>
  <si>
    <t>144615</t>
  </si>
  <si>
    <t>UNILAT 50 MIKROGRAMŮ/ML, OČNÍ KAPKY, ROZTOK</t>
  </si>
  <si>
    <t>OPH GTT SOL 1X2.5ML</t>
  </si>
  <si>
    <t>844016</t>
  </si>
  <si>
    <t>27440</t>
  </si>
  <si>
    <t>CELLCEPT 500 MG</t>
  </si>
  <si>
    <t>INF PLV SOL 4X500MG</t>
  </si>
  <si>
    <t>107812</t>
  </si>
  <si>
    <t>BRUFEN 400</t>
  </si>
  <si>
    <t>500553</t>
  </si>
  <si>
    <t>Lapis tyčinka na bradavice</t>
  </si>
  <si>
    <t>157123</t>
  </si>
  <si>
    <t>METHOTREXAT EBEWE 10 MG TABLETY</t>
  </si>
  <si>
    <t>157871</t>
  </si>
  <si>
    <t>PARACETAMOL KABI 10 MG/ML</t>
  </si>
  <si>
    <t>INF SOL 10X50ML/500MG</t>
  </si>
  <si>
    <t>26249</t>
  </si>
  <si>
    <t>AZOPT</t>
  </si>
  <si>
    <t>OPH GTT SUS 3X5ML</t>
  </si>
  <si>
    <t>158892</t>
  </si>
  <si>
    <t>58892</t>
  </si>
  <si>
    <t>XALATAN</t>
  </si>
  <si>
    <t>GTT OPH 3X2.5ML</t>
  </si>
  <si>
    <t>200600</t>
  </si>
  <si>
    <t>LUXFEN, 2 MG/ML OČNÍ KAPKY, ROZTOK</t>
  </si>
  <si>
    <t>OPH GTT SOL 1X5ML</t>
  </si>
  <si>
    <t>921132</t>
  </si>
  <si>
    <t>KL UNG.AC.BORICI 3%, 100G</t>
  </si>
  <si>
    <t>842703</t>
  </si>
  <si>
    <t>Hypromeloza -P 10ml</t>
  </si>
  <si>
    <t>844955</t>
  </si>
  <si>
    <t>18761</t>
  </si>
  <si>
    <t>SELENASE INJEKČNÍ ROZTOK 500 MCG</t>
  </si>
  <si>
    <t>INJ SOL 10X10ML</t>
  </si>
  <si>
    <t>843709</t>
  </si>
  <si>
    <t>103386</t>
  </si>
  <si>
    <t>XALACOM</t>
  </si>
  <si>
    <t>OPH GTT SOL 3X2.5ML</t>
  </si>
  <si>
    <t>162305</t>
  </si>
  <si>
    <t>TIMO-COMOD 0,5%</t>
  </si>
  <si>
    <t>OPH GTT SOL 2X10ML</t>
  </si>
  <si>
    <t>201992</t>
  </si>
  <si>
    <t>POR TBL FLM 120X500MG</t>
  </si>
  <si>
    <t>501346</t>
  </si>
  <si>
    <t>KL UNG.SEPT1,0gDEX 0,125gPROPYLENGL.12,5g, AMBID.</t>
  </si>
  <si>
    <t>500g</t>
  </si>
  <si>
    <t>114675</t>
  </si>
  <si>
    <t>200934</t>
  </si>
  <si>
    <t>DOBEXIL H UNG</t>
  </si>
  <si>
    <t>RCT UNG 1X20GM</t>
  </si>
  <si>
    <t>171031</t>
  </si>
  <si>
    <t>NASIVIN SENSITIVE 0,05%</t>
  </si>
  <si>
    <t>NAS SPR SOL 1X10ML/5MG</t>
  </si>
  <si>
    <t>136126</t>
  </si>
  <si>
    <t>NICORETTE INVISIPATCH 25 MG/16 H</t>
  </si>
  <si>
    <t>DRM EMP TDR 7X25MG</t>
  </si>
  <si>
    <t>136129</t>
  </si>
  <si>
    <t>NICORETTE INVISIPATCH 15 MG/16 H</t>
  </si>
  <si>
    <t>DRM EMP TDR 7X15MG</t>
  </si>
  <si>
    <t>59551</t>
  </si>
  <si>
    <t>TEVETEN 600 MG</t>
  </si>
  <si>
    <t>POR TBL FLM 28X600MG</t>
  </si>
  <si>
    <t>137275</t>
  </si>
  <si>
    <t>CALCIUM RESONIUM</t>
  </si>
  <si>
    <t>POR+RCT PLV SUS 300GM</t>
  </si>
  <si>
    <t>844041</t>
  </si>
  <si>
    <t>Emspoma U základní 300g/bílá</t>
  </si>
  <si>
    <t>902048</t>
  </si>
  <si>
    <t>IR  Ci-Ca DIALYSAT K2</t>
  </si>
  <si>
    <t>IR DIALYSACNI RPZT.</t>
  </si>
  <si>
    <t>202405</t>
  </si>
  <si>
    <t>INEGY 10 MG/10 MG TABLETY</t>
  </si>
  <si>
    <t>214902</t>
  </si>
  <si>
    <t>EUPHYLLIN CR N 100</t>
  </si>
  <si>
    <t>POR CPS PRO 50X100MG</t>
  </si>
  <si>
    <t>182374</t>
  </si>
  <si>
    <t>MONOPOST 50 MIKROGRAMŮ/ML</t>
  </si>
  <si>
    <t>OPH GTT SOL 30X0.2ML/10RG</t>
  </si>
  <si>
    <t>202891</t>
  </si>
  <si>
    <t>POR TBL PRO 7 II</t>
  </si>
  <si>
    <t>214745</t>
  </si>
  <si>
    <t>THIOGAMMA TURBO SET 600 MG</t>
  </si>
  <si>
    <t>INJ SOL 10X50ML</t>
  </si>
  <si>
    <t>501555</t>
  </si>
  <si>
    <t>KL SOL.HYPERMANGAN 4%</t>
  </si>
  <si>
    <t>119685</t>
  </si>
  <si>
    <t>NASIVIN 0,025%</t>
  </si>
  <si>
    <t>NAS GTT SOL 10ML</t>
  </si>
  <si>
    <t>187659</t>
  </si>
  <si>
    <t>INJ SOL 100X10ML II</t>
  </si>
  <si>
    <t>848462</t>
  </si>
  <si>
    <t>Paranit prevent.sprej proti vším 100 ml</t>
  </si>
  <si>
    <t>501567</t>
  </si>
  <si>
    <t>KL UNG.FRAMYKOIN</t>
  </si>
  <si>
    <t>10G</t>
  </si>
  <si>
    <t>185625</t>
  </si>
  <si>
    <t>187660</t>
  </si>
  <si>
    <t>INJ SOL 100X20ML II</t>
  </si>
  <si>
    <t>215168</t>
  </si>
  <si>
    <t>KREON 10 000</t>
  </si>
  <si>
    <t>116285</t>
  </si>
  <si>
    <t>16285</t>
  </si>
  <si>
    <t>STILNOX</t>
  </si>
  <si>
    <t>POR TBL FLM 10X10MG</t>
  </si>
  <si>
    <t>197323</t>
  </si>
  <si>
    <t>ADDAVEN</t>
  </si>
  <si>
    <t>IVN INF CNC SOL 20X10ML</t>
  </si>
  <si>
    <t>846099</t>
  </si>
  <si>
    <t>Ostropestřec mariánský plod LEROS</t>
  </si>
  <si>
    <t>150g sypaný</t>
  </si>
  <si>
    <t>988431</t>
  </si>
  <si>
    <t>HBF Rybilka NEO 100ml</t>
  </si>
  <si>
    <t>132718</t>
  </si>
  <si>
    <t>MOVALIS 15 MG</t>
  </si>
  <si>
    <t>POR TBL NOB 20X15MG</t>
  </si>
  <si>
    <t>185546</t>
  </si>
  <si>
    <t>BRUFEDOL 400 MG ŠUMIVÉ GRANULE</t>
  </si>
  <si>
    <t>POR GRA EFF 30X400MG</t>
  </si>
  <si>
    <t>29938</t>
  </si>
  <si>
    <t>KEPPRA 100 MG/ML</t>
  </si>
  <si>
    <t>INF CNC SOL 10X5ML II</t>
  </si>
  <si>
    <t>215851</t>
  </si>
  <si>
    <t>TRANSMETIL 500 MG TABLETY</t>
  </si>
  <si>
    <t>POR TBL ENT 10X500MG</t>
  </si>
  <si>
    <t>142451</t>
  </si>
  <si>
    <t>42451</t>
  </si>
  <si>
    <t>MINIRIN 0.1 MG TABLETY</t>
  </si>
  <si>
    <t>POR TBL NOB30X0.1MG</t>
  </si>
  <si>
    <t>991662</t>
  </si>
  <si>
    <t>216232</t>
  </si>
  <si>
    <t>GLYVENOL 400</t>
  </si>
  <si>
    <t>POR CPS MOL 60X400MG</t>
  </si>
  <si>
    <t>846738</t>
  </si>
  <si>
    <t>Biopron Forte 10 tob.</t>
  </si>
  <si>
    <t>125115</t>
  </si>
  <si>
    <t>PANZYNORM FORTE-N</t>
  </si>
  <si>
    <t>POR TBL ENT 30X20000UT</t>
  </si>
  <si>
    <t>215612</t>
  </si>
  <si>
    <t>SEVELAMER CARBONATE HEATON 800 MG</t>
  </si>
  <si>
    <t>POR TBL FLM 180X800MG</t>
  </si>
  <si>
    <t>190518</t>
  </si>
  <si>
    <t>90518</t>
  </si>
  <si>
    <t>LAXYGAL</t>
  </si>
  <si>
    <t>GTT 1X10ML/75MG</t>
  </si>
  <si>
    <t>187159</t>
  </si>
  <si>
    <t>ANESIA 20 MG/ML INJEKČNÍ/INFUZNÍ EMULZE</t>
  </si>
  <si>
    <t>INJ+INF EML 10X50MLX20MG/ML</t>
  </si>
  <si>
    <t>112892</t>
  </si>
  <si>
    <t>12892</t>
  </si>
  <si>
    <t>115316</t>
  </si>
  <si>
    <t>15316</t>
  </si>
  <si>
    <t>LOZAP H</t>
  </si>
  <si>
    <t>117433</t>
  </si>
  <si>
    <t>17433</t>
  </si>
  <si>
    <t>POR TBL FLM 60X20MG</t>
  </si>
  <si>
    <t>154316</t>
  </si>
  <si>
    <t>54316</t>
  </si>
  <si>
    <t>FRAXIPARIN MULTI</t>
  </si>
  <si>
    <t>INJ 10X5ML/47.5KU</t>
  </si>
  <si>
    <t>184398</t>
  </si>
  <si>
    <t>84398</t>
  </si>
  <si>
    <t>NEURONTIN 100MG</t>
  </si>
  <si>
    <t>CPS 100X100MG</t>
  </si>
  <si>
    <t>191280</t>
  </si>
  <si>
    <t>91280</t>
  </si>
  <si>
    <t>RANITAL</t>
  </si>
  <si>
    <t>TBL 30X150MG</t>
  </si>
  <si>
    <t>844651</t>
  </si>
  <si>
    <t>101205</t>
  </si>
  <si>
    <t>844738</t>
  </si>
  <si>
    <t>101227</t>
  </si>
  <si>
    <t>116923</t>
  </si>
  <si>
    <t>16923</t>
  </si>
  <si>
    <t>MOXOSTAD 0.3 MG</t>
  </si>
  <si>
    <t>POR TBL FLM30X0.3MG</t>
  </si>
  <si>
    <t>183099</t>
  </si>
  <si>
    <t>83099</t>
  </si>
  <si>
    <t>XANAX SR</t>
  </si>
  <si>
    <t>TBL RET 30X0.5MG</t>
  </si>
  <si>
    <t>844480</t>
  </si>
  <si>
    <t>114059</t>
  </si>
  <si>
    <t>LOZAP 12.5 ZENTIVA</t>
  </si>
  <si>
    <t>PORTBLFLM 30X12.5MG</t>
  </si>
  <si>
    <t>848925</t>
  </si>
  <si>
    <t>148068</t>
  </si>
  <si>
    <t>ROSUCARD 10 MG POTAHOVANÉ TABLETY</t>
  </si>
  <si>
    <t>126789</t>
  </si>
  <si>
    <t>26789</t>
  </si>
  <si>
    <t>NOVORAPID PENFILL 100 U/ML</t>
  </si>
  <si>
    <t>INJ SOL 5X3ML</t>
  </si>
  <si>
    <t>153951</t>
  </si>
  <si>
    <t>53951</t>
  </si>
  <si>
    <t>ZOLOFT 100MG</t>
  </si>
  <si>
    <t>TBL OBD 28X100MG</t>
  </si>
  <si>
    <t>848477</t>
  </si>
  <si>
    <t>124346</t>
  </si>
  <si>
    <t>CEZERA 5 MG</t>
  </si>
  <si>
    <t>112354</t>
  </si>
  <si>
    <t>12354</t>
  </si>
  <si>
    <t>146692</t>
  </si>
  <si>
    <t>46692</t>
  </si>
  <si>
    <t>EUTHYROX 75</t>
  </si>
  <si>
    <t>TBL 100X75RG</t>
  </si>
  <si>
    <t>190959</t>
  </si>
  <si>
    <t>90959</t>
  </si>
  <si>
    <t>TBL 30X0.5MG</t>
  </si>
  <si>
    <t>848895</t>
  </si>
  <si>
    <t>151056</t>
  </si>
  <si>
    <t>LAMICTAL 100 MG</t>
  </si>
  <si>
    <t>POR TBL NOB 42X100MG</t>
  </si>
  <si>
    <t>184396</t>
  </si>
  <si>
    <t>84396</t>
  </si>
  <si>
    <t>CPS 20X100MG</t>
  </si>
  <si>
    <t>166760</t>
  </si>
  <si>
    <t>115245</t>
  </si>
  <si>
    <t>15245</t>
  </si>
  <si>
    <t>SANDOSTATIN 0.1 MG/ML</t>
  </si>
  <si>
    <t>INJ SOL 5X1ML/0.1MG</t>
  </si>
  <si>
    <t>176193</t>
  </si>
  <si>
    <t>REQUIP-MODUTAB 4 MG</t>
  </si>
  <si>
    <t>POR TBL PRO 28X4MG</t>
  </si>
  <si>
    <t>847134</t>
  </si>
  <si>
    <t>151050</t>
  </si>
  <si>
    <t>DEPAKINE</t>
  </si>
  <si>
    <t>INJ PSO LQF 4X4ML/400MG</t>
  </si>
  <si>
    <t>184095</t>
  </si>
  <si>
    <t>INJ+INF SOL 10X10ML</t>
  </si>
  <si>
    <t>117135</t>
  </si>
  <si>
    <t>17135</t>
  </si>
  <si>
    <t>LAMICTAL 25 MG</t>
  </si>
  <si>
    <t>POR TBL NOB 42X25MG</t>
  </si>
  <si>
    <t>180081</t>
  </si>
  <si>
    <t>SYMBICORT TURBUHALER 400 MIKROGRAMŮ/12 MIKROGRAMŮ/</t>
  </si>
  <si>
    <t>INH PLV 1X60DÁV</t>
  </si>
  <si>
    <t>844243</t>
  </si>
  <si>
    <t>112561</t>
  </si>
  <si>
    <t>RECOXA 15</t>
  </si>
  <si>
    <t>POR TBL NOB 30X15MG</t>
  </si>
  <si>
    <t>500570</t>
  </si>
  <si>
    <t>ZARZIO 48 MU/0,5 ML</t>
  </si>
  <si>
    <t>INJ+INF SOL 5X0.5ML</t>
  </si>
  <si>
    <t>180087</t>
  </si>
  <si>
    <t>SYMBICORT TURBUHALER 200 MIKROGRAMŮ/ 6 MIKROGRAMŮ/</t>
  </si>
  <si>
    <t>INH PLV 1X120DÁV</t>
  </si>
  <si>
    <t>193552</t>
  </si>
  <si>
    <t>SEEBRI BREEZHALER 44 MCG</t>
  </si>
  <si>
    <t>INH PLV CPS DUR 30X1X44RG+INH</t>
  </si>
  <si>
    <t>213477</t>
  </si>
  <si>
    <t>132689</t>
  </si>
  <si>
    <t>204690</t>
  </si>
  <si>
    <t>TORVACARD NEO 40 MG</t>
  </si>
  <si>
    <t>POR TBL FLM 30X40MG</t>
  </si>
  <si>
    <t>846327</t>
  </si>
  <si>
    <t>33404</t>
  </si>
  <si>
    <t>Calogen Neutral por.eml. 1x200ml</t>
  </si>
  <si>
    <t>217007</t>
  </si>
  <si>
    <t>NUTRICOMP SOUP MIX</t>
  </si>
  <si>
    <t>POR SOL 24X200ML</t>
  </si>
  <si>
    <t>33564</t>
  </si>
  <si>
    <t>NUTRILAC COFFEE S-Objednávat po 18ks!</t>
  </si>
  <si>
    <t>33567</t>
  </si>
  <si>
    <t>NUTRILAC VANILKA S-Objednávat po 18ks!</t>
  </si>
  <si>
    <t>33561</t>
  </si>
  <si>
    <t>NUTRILAC NATURAL PLUS-Objednávat po 18ks!</t>
  </si>
  <si>
    <t>33570</t>
  </si>
  <si>
    <t>NUTRILAC BANÁN S-Objednávat po 18 ks!</t>
  </si>
  <si>
    <t>841569</t>
  </si>
  <si>
    <t>Fresubin hepa 15x500ml</t>
  </si>
  <si>
    <t>988740</t>
  </si>
  <si>
    <t>Nutrison Advanced Diason 1000ml</t>
  </si>
  <si>
    <t>990223</t>
  </si>
  <si>
    <t>NEPRO HP 500ml vanilková</t>
  </si>
  <si>
    <t>991213</t>
  </si>
  <si>
    <t>NutrilaC Natural 1 000 ml-Objednávat po 8ks!!</t>
  </si>
  <si>
    <t>33900</t>
  </si>
  <si>
    <t>NUTRISEN VANILKA 200 ML-Objednávat po 18ks!</t>
  </si>
  <si>
    <t>33901</t>
  </si>
  <si>
    <t>NUTRISEN ČOKOLÁDA 200 ML-Objednávat po 18ks!</t>
  </si>
  <si>
    <t>501627</t>
  </si>
  <si>
    <t>Nutricomp intensiv</t>
  </si>
  <si>
    <t>15x500ml</t>
  </si>
  <si>
    <t>991356</t>
  </si>
  <si>
    <t>Calogen Neutral 4x200ml</t>
  </si>
  <si>
    <t>217054</t>
  </si>
  <si>
    <t>NUTRISON</t>
  </si>
  <si>
    <t>POR SOL 8X1000ML</t>
  </si>
  <si>
    <t>217058</t>
  </si>
  <si>
    <t>NUTRISON PROTEIN PLUS MULTI FIBRE</t>
  </si>
  <si>
    <t>POR SOL 8X500ML</t>
  </si>
  <si>
    <t>33740</t>
  </si>
  <si>
    <t>NUTRIDRINK COMPACT PROTEIN S PŘÍCHUTÍ KÁVY</t>
  </si>
  <si>
    <t>33527</t>
  </si>
  <si>
    <t>POR SOL 1X500ML</t>
  </si>
  <si>
    <t>133148</t>
  </si>
  <si>
    <t>33148</t>
  </si>
  <si>
    <t>NUTRISON PROTEIN PLUS MULTI FIB</t>
  </si>
  <si>
    <t>POR SOL 1X500ML-VA</t>
  </si>
  <si>
    <t>33526</t>
  </si>
  <si>
    <t>846765</t>
  </si>
  <si>
    <t>33421</t>
  </si>
  <si>
    <t>NUTRIDRINK COMPACT S PŘÍCHUTÍ KÁVY</t>
  </si>
  <si>
    <t>33936</t>
  </si>
  <si>
    <t>NUTRIDRINK S PŘÍCHUTÍ BANÁNOVOU</t>
  </si>
  <si>
    <t>990352</t>
  </si>
  <si>
    <t>33935</t>
  </si>
  <si>
    <t>NUTRIDRINK S PŘÍCHUTÍ JAHODOVOU</t>
  </si>
  <si>
    <t>50113007</t>
  </si>
  <si>
    <t>162464</t>
  </si>
  <si>
    <t>62464</t>
  </si>
  <si>
    <t>HAEMOCOMPLETTAN P</t>
  </si>
  <si>
    <t>INF PLV SOL1X1000MG</t>
  </si>
  <si>
    <t>131654</t>
  </si>
  <si>
    <t>CEFTAZIDIM KABI 1 GM</t>
  </si>
  <si>
    <t>168998</t>
  </si>
  <si>
    <t>68998</t>
  </si>
  <si>
    <t>117170</t>
  </si>
  <si>
    <t>17170</t>
  </si>
  <si>
    <t>BELOGENT KRÉM</t>
  </si>
  <si>
    <t>CRM 1X30GM</t>
  </si>
  <si>
    <t>131656</t>
  </si>
  <si>
    <t>CEFTAZIDIM KABI 2 GM</t>
  </si>
  <si>
    <t>INJ+INF PLV SOL 10X2GM</t>
  </si>
  <si>
    <t>148261</t>
  </si>
  <si>
    <t>48261</t>
  </si>
  <si>
    <t>PLV ADS 1X20GM</t>
  </si>
  <si>
    <t>849206</t>
  </si>
  <si>
    <t>162809</t>
  </si>
  <si>
    <t>Avelox 400mg/250ml inf.sol.1x250ml/400mg</t>
  </si>
  <si>
    <t>103952</t>
  </si>
  <si>
    <t>3952</t>
  </si>
  <si>
    <t>AMIKIN</t>
  </si>
  <si>
    <t>INJ 1X2ML/500MG</t>
  </si>
  <si>
    <t>141515</t>
  </si>
  <si>
    <t>41515</t>
  </si>
  <si>
    <t>PIMAFUCORT</t>
  </si>
  <si>
    <t>CRM 1X15GM</t>
  </si>
  <si>
    <t>192490</t>
  </si>
  <si>
    <t>92490</t>
  </si>
  <si>
    <t>MACMIROR COMPLEX 500</t>
  </si>
  <si>
    <t>SUP VAG 8</t>
  </si>
  <si>
    <t>168999</t>
  </si>
  <si>
    <t>68999</t>
  </si>
  <si>
    <t>AMPICILIN 0,5 BIOTIKA</t>
  </si>
  <si>
    <t>INJ PLV SOL 10X500MG</t>
  </si>
  <si>
    <t>105113</t>
  </si>
  <si>
    <t>5113</t>
  </si>
  <si>
    <t>TARGOCID 400MG</t>
  </si>
  <si>
    <t>INJ SIC 1X400MG+SOL</t>
  </si>
  <si>
    <t>175754</t>
  </si>
  <si>
    <t>75754</t>
  </si>
  <si>
    <t>ROVAMYCINE 3MU</t>
  </si>
  <si>
    <t>TBL OBD 10X3MU</t>
  </si>
  <si>
    <t>847759</t>
  </si>
  <si>
    <t>142077</t>
  </si>
  <si>
    <t>TIENAM 500 MG/500 MG I.V.</t>
  </si>
  <si>
    <t>INF PLV SOL 1X10LAH/20ML</t>
  </si>
  <si>
    <t>94176</t>
  </si>
  <si>
    <t>202740</t>
  </si>
  <si>
    <t>NORMIX</t>
  </si>
  <si>
    <t>POR TBL FLM 28X200MG</t>
  </si>
  <si>
    <t>201958</t>
  </si>
  <si>
    <t>126889</t>
  </si>
  <si>
    <t>26889</t>
  </si>
  <si>
    <t>POR TBL OBD14X200MG</t>
  </si>
  <si>
    <t>850734</t>
  </si>
  <si>
    <t>149384</t>
  </si>
  <si>
    <t>ECALTA 100 MG</t>
  </si>
  <si>
    <t>INF PLV CSL 100MG+30ML</t>
  </si>
  <si>
    <t>97910</t>
  </si>
  <si>
    <t>Human Albumin 20% 100 ml GRIFOLS</t>
  </si>
  <si>
    <t>29980</t>
  </si>
  <si>
    <t>FLEBOGAMMA 10g DIF Grifols</t>
  </si>
  <si>
    <t>29979</t>
  </si>
  <si>
    <t>FLEBOGAMMA 5g DIFGrifols</t>
  </si>
  <si>
    <t>0062465</t>
  </si>
  <si>
    <t>2000MG INJ+INF PLV SOL 1X2000MG</t>
  </si>
  <si>
    <t>50113011</t>
  </si>
  <si>
    <t>87240</t>
  </si>
  <si>
    <t>Fanhdi 100 I.U/ml(1000 I.U.)GRIFOLS</t>
  </si>
  <si>
    <t>87239</t>
  </si>
  <si>
    <t>Fanhdi 50 I.U./ml(500 I.U) GRIFOLS</t>
  </si>
  <si>
    <t>195947</t>
  </si>
  <si>
    <t>95947</t>
  </si>
  <si>
    <t>AMINOMIX 2 NOVUM</t>
  </si>
  <si>
    <t>INF SOL4X2000ML</t>
  </si>
  <si>
    <t>103513</t>
  </si>
  <si>
    <t>3513</t>
  </si>
  <si>
    <t>NUTRIFLEX BASAL</t>
  </si>
  <si>
    <t>165317</t>
  </si>
  <si>
    <t>65317</t>
  </si>
  <si>
    <t>ELOTRACE I.V.</t>
  </si>
  <si>
    <t>INF 10X100ML</t>
  </si>
  <si>
    <t>394774</t>
  </si>
  <si>
    <t>157118</t>
  </si>
  <si>
    <t>OLIMEL N9</t>
  </si>
  <si>
    <t>116338</t>
  </si>
  <si>
    <t>16338</t>
  </si>
  <si>
    <t>INFEML10X500ML-SKLO</t>
  </si>
  <si>
    <t>396920</t>
  </si>
  <si>
    <t>100152</t>
  </si>
  <si>
    <t>AMINOPLASMAL 15%</t>
  </si>
  <si>
    <t>397303</t>
  </si>
  <si>
    <t>152193</t>
  </si>
  <si>
    <t>INF EML 5X625ML</t>
  </si>
  <si>
    <t>397371</t>
  </si>
  <si>
    <t>157110</t>
  </si>
  <si>
    <t>OLIMEL N9E</t>
  </si>
  <si>
    <t>INF EML6x1000 ML</t>
  </si>
  <si>
    <t>95639</t>
  </si>
  <si>
    <t>NUTRIFLEX LIPID PERI</t>
  </si>
  <si>
    <t>60</t>
  </si>
  <si>
    <t>6022</t>
  </si>
  <si>
    <t>127899</t>
  </si>
  <si>
    <t>27899</t>
  </si>
  <si>
    <t>AERIUS 5 MG</t>
  </si>
  <si>
    <t>131215</t>
  </si>
  <si>
    <t>31215</t>
  </si>
  <si>
    <t>TBL 30X25MG</t>
  </si>
  <si>
    <t>132087</t>
  </si>
  <si>
    <t>32087</t>
  </si>
  <si>
    <t>TRALGIT 100 INJ</t>
  </si>
  <si>
    <t>INJ SOL 5X2ML/100MG</t>
  </si>
  <si>
    <t>132090</t>
  </si>
  <si>
    <t>32090</t>
  </si>
  <si>
    <t>TRALGIT 50 INJ</t>
  </si>
  <si>
    <t>INJ SOL 5X1ML/50MG</t>
  </si>
  <si>
    <t>157586</t>
  </si>
  <si>
    <t>57586</t>
  </si>
  <si>
    <t>ESPUMISAN</t>
  </si>
  <si>
    <t>PORCPSMOL50X40MG-BL</t>
  </si>
  <si>
    <t>158249</t>
  </si>
  <si>
    <t>58249</t>
  </si>
  <si>
    <t>GUAJACURAN « 5 % INJ</t>
  </si>
  <si>
    <t>184284</t>
  </si>
  <si>
    <t>CONCOR COMBI 5 MG/5 MG</t>
  </si>
  <si>
    <t>187680</t>
  </si>
  <si>
    <t>87680</t>
  </si>
  <si>
    <t>ANOPYRIN</t>
  </si>
  <si>
    <t>TBL 10X400MG</t>
  </si>
  <si>
    <t>189212</t>
  </si>
  <si>
    <t>89212</t>
  </si>
  <si>
    <t>INJ 1X200ML 0.2%</t>
  </si>
  <si>
    <t>848950</t>
  </si>
  <si>
    <t>155148</t>
  </si>
  <si>
    <t>POR TBL NOB 12X500MG</t>
  </si>
  <si>
    <t>102587</t>
  </si>
  <si>
    <t>2587</t>
  </si>
  <si>
    <t>INF 20X10ML-PLA.AMP</t>
  </si>
  <si>
    <t>841544</t>
  </si>
  <si>
    <t>KL ETHER 130G</t>
  </si>
  <si>
    <t>930636</t>
  </si>
  <si>
    <t>KL GLUCOSUM SOL.75/250  250 ml</t>
  </si>
  <si>
    <t>198169</t>
  </si>
  <si>
    <t>98169</t>
  </si>
  <si>
    <t>BUSCOPAN</t>
  </si>
  <si>
    <t>INJ 5X1ML/20MG</t>
  </si>
  <si>
    <t>132083</t>
  </si>
  <si>
    <t>32083</t>
  </si>
  <si>
    <t>TRALGIT GTT.</t>
  </si>
  <si>
    <t>POR GTT SOL 1x10ML</t>
  </si>
  <si>
    <t>101681</t>
  </si>
  <si>
    <t>1681</t>
  </si>
  <si>
    <t>EMLA KREM 5%</t>
  </si>
  <si>
    <t>154815</t>
  </si>
  <si>
    <t>TETANOL PUR</t>
  </si>
  <si>
    <t>INJ SUS 1X0.5ML</t>
  </si>
  <si>
    <t>900520</t>
  </si>
  <si>
    <t>KL SOL.ACIDI BORICI 3%,100G</t>
  </si>
  <si>
    <t>FAGRON, KULICH</t>
  </si>
  <si>
    <t>155871</t>
  </si>
  <si>
    <t>798615</t>
  </si>
  <si>
    <t>CRYOS SPRAY</t>
  </si>
  <si>
    <t>921403</t>
  </si>
  <si>
    <t>KL VASELINUM ALBUM, 50G</t>
  </si>
  <si>
    <t>921459</t>
  </si>
  <si>
    <t>KL ZASYP NA RANY 100G</t>
  </si>
  <si>
    <t>113033</t>
  </si>
  <si>
    <t>13033</t>
  </si>
  <si>
    <t>PULMICORT 0.5MG/ML</t>
  </si>
  <si>
    <t>SUS 20X2ML</t>
  </si>
  <si>
    <t>848626</t>
  </si>
  <si>
    <t>107944</t>
  </si>
  <si>
    <t>MUSCORIL INJ</t>
  </si>
  <si>
    <t>INJ SOL 6X2ML/4MG</t>
  </si>
  <si>
    <t>169417</t>
  </si>
  <si>
    <t>69417</t>
  </si>
  <si>
    <t>DIAZEPAM DESITIN RECTAL TUBE</t>
  </si>
  <si>
    <t>ENM 5X2.5ML/5MG</t>
  </si>
  <si>
    <t>141155</t>
  </si>
  <si>
    <t>41155</t>
  </si>
  <si>
    <t>POR TBL OBD 20X10MG</t>
  </si>
  <si>
    <t>184256</t>
  </si>
  <si>
    <t>84256</t>
  </si>
  <si>
    <t>ACYLPYRIN</t>
  </si>
  <si>
    <t>TBL 10X500MG</t>
  </si>
  <si>
    <t>920365</t>
  </si>
  <si>
    <t>KL SOL.NOVIKOV 90G</t>
  </si>
  <si>
    <t>28834</t>
  </si>
  <si>
    <t>POR TBL DIS 90X2.5MG</t>
  </si>
  <si>
    <t>988367</t>
  </si>
  <si>
    <t>Paranit Sensitive 150ml+hřeben+ šampon100ml zdarma</t>
  </si>
  <si>
    <t>203765</t>
  </si>
  <si>
    <t>MUSCORIL CPS</t>
  </si>
  <si>
    <t>POR CPS DUR 30X4MG</t>
  </si>
  <si>
    <t>132638</t>
  </si>
  <si>
    <t>VASOCARDIN 50</t>
  </si>
  <si>
    <t>POR TBL NOB 50X50MG</t>
  </si>
  <si>
    <t>115308</t>
  </si>
  <si>
    <t>67558</t>
  </si>
  <si>
    <t>MABRON</t>
  </si>
  <si>
    <t>INJ SOL 5X2ML</t>
  </si>
  <si>
    <t>216196</t>
  </si>
  <si>
    <t>KLACID 250</t>
  </si>
  <si>
    <t>TBL FLM 14X250MG</t>
  </si>
  <si>
    <t>196977</t>
  </si>
  <si>
    <t>96977</t>
  </si>
  <si>
    <t>846446</t>
  </si>
  <si>
    <t>124343</t>
  </si>
  <si>
    <t>109712</t>
  </si>
  <si>
    <t>9712</t>
  </si>
  <si>
    <t>INJ SIC 1X1GM+16ML</t>
  </si>
  <si>
    <t>190044</t>
  </si>
  <si>
    <t>90044</t>
  </si>
  <si>
    <t>DEPO-MEDROL</t>
  </si>
  <si>
    <t>INJ 1X1ML/40MG</t>
  </si>
  <si>
    <t>24550</t>
  </si>
  <si>
    <t>ONDANSETRON KABI 2 MG/ML</t>
  </si>
  <si>
    <t>INJ SOL 5X4ML</t>
  </si>
  <si>
    <t>214433</t>
  </si>
  <si>
    <t>POR TBL ENT 28X20MG I</t>
  </si>
  <si>
    <t>147725</t>
  </si>
  <si>
    <t>47725</t>
  </si>
  <si>
    <t>ZINNAT 250 MG</t>
  </si>
  <si>
    <t>114877</t>
  </si>
  <si>
    <t>14877</t>
  </si>
  <si>
    <t>CRM 1X60GM</t>
  </si>
  <si>
    <t>175490</t>
  </si>
  <si>
    <t>75490</t>
  </si>
  <si>
    <t>53283</t>
  </si>
  <si>
    <t>FROMILID 500</t>
  </si>
  <si>
    <t>203854</t>
  </si>
  <si>
    <t>6025</t>
  </si>
  <si>
    <t>500798</t>
  </si>
  <si>
    <t>DZ DEBRIEKASAN roztok s rozpraš. 500 ml</t>
  </si>
  <si>
    <t>roztok</t>
  </si>
  <si>
    <t>184262</t>
  </si>
  <si>
    <t>84262</t>
  </si>
  <si>
    <t>POR GTT SOL 1X96ML</t>
  </si>
  <si>
    <t>6026</t>
  </si>
  <si>
    <t>94933</t>
  </si>
  <si>
    <t>AUGMENTIN 1 G</t>
  </si>
  <si>
    <t>POR TBL FLM 14X1GM+SÁČ</t>
  </si>
  <si>
    <t>6029</t>
  </si>
  <si>
    <t>130164</t>
  </si>
  <si>
    <t>30164</t>
  </si>
  <si>
    <t>MIDAZOLAM TORREX 1MG/ML</t>
  </si>
  <si>
    <t>INJ 10X5ML/5MG</t>
  </si>
  <si>
    <t>98901</t>
  </si>
  <si>
    <t>GLUKÓZA 5% VIAFLO</t>
  </si>
  <si>
    <t>100982</t>
  </si>
  <si>
    <t>982</t>
  </si>
  <si>
    <t>CARBOSORB</t>
  </si>
  <si>
    <t>PLV 1X25GM</t>
  </si>
  <si>
    <t>500240</t>
  </si>
  <si>
    <t>DZ DEBRIEKASAN push pull 500 ml</t>
  </si>
  <si>
    <t>921566</t>
  </si>
  <si>
    <t>KL VASELINUM ALBUM STERILNI, 200G</t>
  </si>
  <si>
    <t>396473</t>
  </si>
  <si>
    <t>99130</t>
  </si>
  <si>
    <t>INF 1X100 ML</t>
  </si>
  <si>
    <t>190021</t>
  </si>
  <si>
    <t>90021</t>
  </si>
  <si>
    <t>MARCAINE SPINAL O.5%</t>
  </si>
  <si>
    <t>INJ 5X4ML 5MG/ML</t>
  </si>
  <si>
    <t>840238</t>
  </si>
  <si>
    <t>Carbofit prášek 25g Čárkll</t>
  </si>
  <si>
    <t>901185</t>
  </si>
  <si>
    <t>IR ETHANOLUM 96% 500 ml</t>
  </si>
  <si>
    <t>IR 500 ml</t>
  </si>
  <si>
    <t>843268</t>
  </si>
  <si>
    <t>Diffusil Repelent 150ml spray</t>
  </si>
  <si>
    <t>921544</t>
  </si>
  <si>
    <t>KL SOL.ACIDI BORICI 3% 1000 g</t>
  </si>
  <si>
    <t>500980</t>
  </si>
  <si>
    <t>KL MS SOL.AC.BORICI 3% 500g</t>
  </si>
  <si>
    <t>396374</t>
  </si>
  <si>
    <t>KL SOL.ACIDI BORICI 3% 500G</t>
  </si>
  <si>
    <t>900014</t>
  </si>
  <si>
    <t>KL SOL.HYD.PEROX.3% 500G</t>
  </si>
  <si>
    <t>282667</t>
  </si>
  <si>
    <t>82667</t>
  </si>
  <si>
    <t>DEBRIECASAN ROZTOK 500 ML</t>
  </si>
  <si>
    <t>ROZPRAŠOVAČ  KAT.ČÍSLO  0210</t>
  </si>
  <si>
    <t>990125</t>
  </si>
  <si>
    <t>Lubrikační gel Nature 100ml</t>
  </si>
  <si>
    <t>397407</t>
  </si>
  <si>
    <t>IR  OMNIFLUSH NaCl 0,9% 10 ml v 10 ml</t>
  </si>
  <si>
    <t>F1/1 ve stříkačce 21%</t>
  </si>
  <si>
    <t>397412</t>
  </si>
  <si>
    <t>IR  0.9%SOD.CHLOR.FOR IRR. 6X1000 ML</t>
  </si>
  <si>
    <t>IR-Fres. 6X1000 ML 15%</t>
  </si>
  <si>
    <t>501566</t>
  </si>
  <si>
    <t>IR  OMNIFLUSH  NaCl 0,9% 5ml WITH SWABCAP v 10 ml</t>
  </si>
  <si>
    <t>F1/1 ve stříkačce</t>
  </si>
  <si>
    <t>930586</t>
  </si>
  <si>
    <t>23988</t>
  </si>
  <si>
    <t>DZ OCTENISEPT 500 ml</t>
  </si>
  <si>
    <t>17198</t>
  </si>
  <si>
    <t>NATRIUMTHIOSULFAT 10%</t>
  </si>
  <si>
    <t>INJ SOL 5X10ML/1GM</t>
  </si>
  <si>
    <t>167902</t>
  </si>
  <si>
    <t>CYANOKIT 5 G</t>
  </si>
  <si>
    <t>INF PLV SOL 1X5GM+SET</t>
  </si>
  <si>
    <t>849266</t>
  </si>
  <si>
    <t>162444</t>
  </si>
  <si>
    <t xml:space="preserve">SUFENTANIL TORREX 5 MCG/ML </t>
  </si>
  <si>
    <t>INJ SOL 5X2ML/10RG</t>
  </si>
  <si>
    <t>154709</t>
  </si>
  <si>
    <t>Feiba NF1000U</t>
  </si>
  <si>
    <t>81</t>
  </si>
  <si>
    <t>8148</t>
  </si>
  <si>
    <t>151365</t>
  </si>
  <si>
    <t>51365</t>
  </si>
  <si>
    <t>CHLORID SODNÝ 0.9% BRAUN, REF. 395120</t>
  </si>
  <si>
    <t>INFSOL1X100ML-PELAH</t>
  </si>
  <si>
    <t>197682</t>
  </si>
  <si>
    <t>97682</t>
  </si>
  <si>
    <t>CHLORID SODNY 0.9% BRAUN, REF.3500381</t>
  </si>
  <si>
    <t>INFSOL1X250ML-PELAH</t>
  </si>
  <si>
    <t>196873</t>
  </si>
  <si>
    <t>96873</t>
  </si>
  <si>
    <t>GLUCOSE 5 BRAUN (PLASCO LAHV.), REF. 3600010</t>
  </si>
  <si>
    <t>INF 1X500ML 5%</t>
  </si>
  <si>
    <t>196884</t>
  </si>
  <si>
    <t>96884</t>
  </si>
  <si>
    <t>0.9% W/V SODIUM CHLORIDE I.V. REF.3500390</t>
  </si>
  <si>
    <t>INF 1X500ML(PE)</t>
  </si>
  <si>
    <t>147252</t>
  </si>
  <si>
    <t>47252</t>
  </si>
  <si>
    <t>GLUKÓZA 5 BRAUN, REF.450074</t>
  </si>
  <si>
    <t>INF SOL 1X100ML-PE</t>
  </si>
  <si>
    <t>196885</t>
  </si>
  <si>
    <t>96885</t>
  </si>
  <si>
    <t>0.9% W/V SODIUM CHLORIDE I.V.   REF. 3500403</t>
  </si>
  <si>
    <t>INF 1X1000ML(PE)</t>
  </si>
  <si>
    <t>90</t>
  </si>
  <si>
    <t>9032</t>
  </si>
  <si>
    <t>201452</t>
  </si>
  <si>
    <t>OPHTAL</t>
  </si>
  <si>
    <t>OPH AQA 4X25ML PLAST</t>
  </si>
  <si>
    <t>9064</t>
  </si>
  <si>
    <t>845908</t>
  </si>
  <si>
    <t>122520</t>
  </si>
  <si>
    <t>DRM. SPR. SOL. 1x100ml</t>
  </si>
  <si>
    <t>9001</t>
  </si>
  <si>
    <t>9092</t>
  </si>
  <si>
    <t>9091</t>
  </si>
  <si>
    <t>9028</t>
  </si>
  <si>
    <t>94</t>
  </si>
  <si>
    <t>9401</t>
  </si>
  <si>
    <t>930404</t>
  </si>
  <si>
    <t>KL PARAFFINUM SOLID. 5 kg HVLP</t>
  </si>
  <si>
    <t>9402</t>
  </si>
  <si>
    <t>9404</t>
  </si>
  <si>
    <t>95</t>
  </si>
  <si>
    <t>9501</t>
  </si>
  <si>
    <t>841318</t>
  </si>
  <si>
    <t>HBF Calcium panthotenát mast 100ml</t>
  </si>
  <si>
    <t>9502</t>
  </si>
  <si>
    <t>93</t>
  </si>
  <si>
    <t>844147</t>
  </si>
  <si>
    <t>62547</t>
  </si>
  <si>
    <t>STREPSILS MED A CITRON</t>
  </si>
  <si>
    <t>LOZ 24</t>
  </si>
  <si>
    <t>206060</t>
  </si>
  <si>
    <t>PARALEN GRIP HORKÝ NÁPOJ POMERANČ A ZÁZVOR 500 MG/</t>
  </si>
  <si>
    <t>POR GRA SOL SCC 12</t>
  </si>
  <si>
    <t>9301</t>
  </si>
  <si>
    <t>9308</t>
  </si>
  <si>
    <t>142771</t>
  </si>
  <si>
    <t>42771</t>
  </si>
  <si>
    <t>PARALEN EXTRA PROTI BOLESTI</t>
  </si>
  <si>
    <t>POR TBL FLM 24</t>
  </si>
  <si>
    <t>9306</t>
  </si>
  <si>
    <t>128816</t>
  </si>
  <si>
    <t>28816</t>
  </si>
  <si>
    <t>POR TBL DIS 30X5MG</t>
  </si>
  <si>
    <t>Ústav imunologie</t>
  </si>
  <si>
    <t>Sociální oddělení</t>
  </si>
  <si>
    <t>Centrální operační sály</t>
  </si>
  <si>
    <t>Lékárna</t>
  </si>
  <si>
    <t>Kardiochirurgická klinika</t>
  </si>
  <si>
    <t>Oddělení nemocniční hygieny</t>
  </si>
  <si>
    <t>Oddělení centrální sterilizace</t>
  </si>
  <si>
    <t>Oddělení int. péče chirurg. oborů</t>
  </si>
  <si>
    <t>Oddělení urgentního příjmu</t>
  </si>
  <si>
    <t>Klinická hodnocení</t>
  </si>
  <si>
    <t>HTS</t>
  </si>
  <si>
    <t>Provozní služby</t>
  </si>
  <si>
    <t>Provoz stravování</t>
  </si>
  <si>
    <t>Sklady, ostatní provozy</t>
  </si>
  <si>
    <t>IMUNO: imunologie - laboratoř</t>
  </si>
  <si>
    <t>SOC: sociální oddělení</t>
  </si>
  <si>
    <t>COSS: centrální operační sály</t>
  </si>
  <si>
    <t>COSS: operační sály dětské chirurgie</t>
  </si>
  <si>
    <t>LEK: lékárna - oddělení ředění cytostatik</t>
  </si>
  <si>
    <t>LEK: lékárna - oddělení přípravy sterilních léčiv</t>
  </si>
  <si>
    <t>LEK: lékárna - oddělení přípravy léčiv</t>
  </si>
  <si>
    <t>KCHIR: lůžkové oddělení 50</t>
  </si>
  <si>
    <t>KCHIR: ambulance</t>
  </si>
  <si>
    <t>KCHIR: JIP 50B</t>
  </si>
  <si>
    <t>KCHIR: operační sál - lokální</t>
  </si>
  <si>
    <t>ONH: Oddělení nemocniční hygieny</t>
  </si>
  <si>
    <t>COSS: oddělení centrální sterilizace</t>
  </si>
  <si>
    <t>COSS: OCS - detašované pracoviště Ortopedie</t>
  </si>
  <si>
    <t>IPCHO: JIP 51</t>
  </si>
  <si>
    <t>URGENT: ambulance</t>
  </si>
  <si>
    <t>URGENT: LPS dospělá</t>
  </si>
  <si>
    <t>URGENT: akutní traumatologická ambulance</t>
  </si>
  <si>
    <t>URGENT: emergency</t>
  </si>
  <si>
    <t>Klinická hodnocení: Lékárna</t>
  </si>
  <si>
    <t>OHS: Oddělení léčebné výživy</t>
  </si>
  <si>
    <t>IU: Oddělení investic</t>
  </si>
  <si>
    <t>URE: Úsek ředitele</t>
  </si>
  <si>
    <t>OBU: Odbor hlavního mechanika</t>
  </si>
  <si>
    <t>OBU: Obchodní úsek</t>
  </si>
  <si>
    <t>ULP: Oddělení vědy a výzkumu</t>
  </si>
  <si>
    <t>Prov. služby: Provoz prádelny</t>
  </si>
  <si>
    <t>Prov. služby: Provoz dopravy - sanitní - přev.FNOL</t>
  </si>
  <si>
    <t>Prov. služby: Provoz dopravy - nákladní</t>
  </si>
  <si>
    <t>STRAV: Provoz stravování - ostatní stravování</t>
  </si>
  <si>
    <t>STRAV: Provoz stravování - tablet, pacient. strava</t>
  </si>
  <si>
    <t>SklOstProv: Ostatní provozy,sklady,stěhovací četa</t>
  </si>
  <si>
    <t>SklOstProv: Sklad ZPr (sled.rež. nákl.prac.)</t>
  </si>
  <si>
    <t>SklOstProv: Parková skupina</t>
  </si>
  <si>
    <t>SklOstProv: Ostraha FNOL</t>
  </si>
  <si>
    <t>LEM: LEM - laboratoř experimentální medicíny</t>
  </si>
  <si>
    <t>Lékárna - RTG diagnostika</t>
  </si>
  <si>
    <t>Lékárna - léčiva</t>
  </si>
  <si>
    <t>Lékárna - antibiotika</t>
  </si>
  <si>
    <t>Lékárna - enterární výživa</t>
  </si>
  <si>
    <t>Lékárna - trombolýza</t>
  </si>
  <si>
    <t>Lékárna - antimykotika</t>
  </si>
  <si>
    <t>393 TO krevní deriváty IVLP (112 01 003)</t>
  </si>
  <si>
    <t>Lékárna - parenter. výživa</t>
  </si>
  <si>
    <t>Lékárna - deriváty</t>
  </si>
  <si>
    <t>394 TO krevní deriváty hemofilici (112 01 003)</t>
  </si>
  <si>
    <t>4441 - LEM: LEM - laboratoř experimentální medicíny</t>
  </si>
  <si>
    <t>R06AX27 - Desloratadin</t>
  </si>
  <si>
    <t>L01XX19 - Irinotekan</t>
  </si>
  <si>
    <t>L01XX19</t>
  </si>
  <si>
    <t>119617</t>
  </si>
  <si>
    <t>CAMPTO</t>
  </si>
  <si>
    <t>20MG/ML INF CNC SOL 1X5ML PLAST</t>
  </si>
  <si>
    <t>R06AX27</t>
  </si>
  <si>
    <t>5MG POR TBL DIS 30</t>
  </si>
  <si>
    <t>Přehled plnění pozitivního listu - spotřeba léčivých přípravků - orientační přehled</t>
  </si>
  <si>
    <t>44 - LEM</t>
  </si>
  <si>
    <t xml:space="preserve">4443 - LEM - laboratoř kardiogenomiky </t>
  </si>
  <si>
    <t>4443</t>
  </si>
  <si>
    <t xml:space="preserve">LEM - laboratoř kardiogenomiky </t>
  </si>
  <si>
    <t>LEM - laboratoř kardiogenomiky  Celkem</t>
  </si>
  <si>
    <t>ZA446</t>
  </si>
  <si>
    <t>Vata buničitá přířezy 20 x 30 cm 1230200129</t>
  </si>
  <si>
    <t>ZA602</t>
  </si>
  <si>
    <t>Kompresa gáza 5 x 5 cm/2 ks sterilní karton á 1000 ks 26001</t>
  </si>
  <si>
    <t>ZA746</t>
  </si>
  <si>
    <t>Stříkačka injekční 3-dílná 1 ml L tuberculin Omnifix Solo 9161406V</t>
  </si>
  <si>
    <t>ZA787</t>
  </si>
  <si>
    <t>Stříkačka injekční 2-dílná 10 ml L Inject Solo 4606108V</t>
  </si>
  <si>
    <t>ZA788</t>
  </si>
  <si>
    <t>Stříkačka injekční 2-dílná 20 ml L Inject Solo 4606205V</t>
  </si>
  <si>
    <t>ZA790</t>
  </si>
  <si>
    <t>Stříkačka injekční 2-dílná 5 ml L Inject Solo4606051V</t>
  </si>
  <si>
    <t>ZA817</t>
  </si>
  <si>
    <t>Zkumavka PS 10 ml sterilní modrá zátka bal. á 20 ks 400914</t>
  </si>
  <si>
    <t>ZB893</t>
  </si>
  <si>
    <t>Stříkačka inzulinová omnican 0,5 ml 100j s jehlou 30 G 9151125S</t>
  </si>
  <si>
    <t>ZF037</t>
  </si>
  <si>
    <t>Špička eppendorf Tips 2-200ul žlutá bal. á 1000 ks 0030000870</t>
  </si>
  <si>
    <t>Špička žlutá eppendorf Tips 2-200ul bal. á 1000 ks 0030000870</t>
  </si>
  <si>
    <t>ZE961</t>
  </si>
  <si>
    <t>Strip Tubes and Caps 0,1 ml  bal. á 250 ks 981103</t>
  </si>
  <si>
    <t>ZB862</t>
  </si>
  <si>
    <t>Pipeta serologická 10 ml á 200 ks 94010</t>
  </si>
  <si>
    <t>ZD030</t>
  </si>
  <si>
    <t>Skalpel jednorázový cutfix sterilní bal. á 10 ks 5518040</t>
  </si>
  <si>
    <t>ZE323</t>
  </si>
  <si>
    <t>Filtr top 500 ml bal. á 21 ks 99505</t>
  </si>
  <si>
    <t>ZD675</t>
  </si>
  <si>
    <t>Láhev kultivační 150 cm2 á 36 ks 90151</t>
  </si>
  <si>
    <t>ZD012</t>
  </si>
  <si>
    <t>Válec odměrný 100 ml vysoký sklo KAVA632432151130</t>
  </si>
  <si>
    <t>ZI957</t>
  </si>
  <si>
    <t>Destička čirá PCR Eu 96 plate Roche 480 I-II natural B17480</t>
  </si>
  <si>
    <t>ZA740</t>
  </si>
  <si>
    <t>Miska petri UH 90 mm bal. á 480 ks 400974</t>
  </si>
  <si>
    <t>ZI958</t>
  </si>
  <si>
    <t>Destička čirá PCR Eu 96 plate Roche 480 I-II natural B17489</t>
  </si>
  <si>
    <t>ZD676</t>
  </si>
  <si>
    <t>Systém filtrační rapid á 10 ks 99500</t>
  </si>
  <si>
    <t>ZI962</t>
  </si>
  <si>
    <t>Víčka na stripy EU Optical Wide area 8 Cap strip B57801</t>
  </si>
  <si>
    <t>ZF707</t>
  </si>
  <si>
    <t>Popisovač Belpen na zkumavky A337002</t>
  </si>
  <si>
    <t>ZC589</t>
  </si>
  <si>
    <t>Plato testovací 96 jamkové á 108 ks 92696</t>
  </si>
  <si>
    <t>ZD677</t>
  </si>
  <si>
    <t>Lab.Markers fine tip Black á 10 ks S-5769</t>
  </si>
  <si>
    <t>ZD678</t>
  </si>
  <si>
    <t>Sigmaware lab.tape-white L-8394</t>
  </si>
  <si>
    <t>ZI956</t>
  </si>
  <si>
    <t>Fólie těsnící na PCR destičky SEAL 157300</t>
  </si>
  <si>
    <t>ZI963</t>
  </si>
  <si>
    <t>Strip 8-zkumavkový EU 0,2mil thin wall 8 tuibe strip B72811</t>
  </si>
  <si>
    <t>ZA768</t>
  </si>
  <si>
    <t>Špička epDualfilter Tips 0,1-10 ul S bal. á 960 ks 0030077504</t>
  </si>
  <si>
    <t>ZC590</t>
  </si>
  <si>
    <t>Zkumavky centrifugační 50 ml á 360 ks 91050</t>
  </si>
  <si>
    <t>ZC796</t>
  </si>
  <si>
    <t>Zkumavka zamražovací 2 ml stoj. vnější á 100 ks R529231</t>
  </si>
  <si>
    <t>ZE157</t>
  </si>
  <si>
    <t>Špička epDuafilter Tips 0,1-10 ul M bal. á 960 ks 0030077512</t>
  </si>
  <si>
    <t>ZE821</t>
  </si>
  <si>
    <t>Špička eppendorf Tips 50-1000 ul á 2 x 500 ks 0030000919</t>
  </si>
  <si>
    <t>ZF212</t>
  </si>
  <si>
    <t>Mikrozkumavka eppendorf 3810X 1,5 ml s víčkem bal. á 1000 ks 0030125150</t>
  </si>
  <si>
    <t>ZF216</t>
  </si>
  <si>
    <t>Mikrozkumavka Safe-Lock 2,0 ml ba. á 1000 ks 0030123344</t>
  </si>
  <si>
    <t>ZB225</t>
  </si>
  <si>
    <t>Zkumavka centrifugační 15 ml bal. á 800 ks 91015</t>
  </si>
  <si>
    <t>ZB261</t>
  </si>
  <si>
    <t>Špička epDualfilter Tips 50-1000 ul bal. á 960 ks 0030077571</t>
  </si>
  <si>
    <t>ZE198</t>
  </si>
  <si>
    <t>Špička eppendorf Tips 100-5000 ul bal. á 500 ks 0030000978</t>
  </si>
  <si>
    <t>ZB125</t>
  </si>
  <si>
    <t>Láhev kultivační 25 cm2 á 360 ks 90026</t>
  </si>
  <si>
    <t>ZE455</t>
  </si>
  <si>
    <t>Mikrozkumavka maximum recovery 1,5 ml bal. á 250 ks U121010 ( U344601)</t>
  </si>
  <si>
    <t>ZH765</t>
  </si>
  <si>
    <t>Láhev kultivační 75 cm2 á 100 ks 90076</t>
  </si>
  <si>
    <t>ZF195</t>
  </si>
  <si>
    <t>Válec odměrný vysoký sklo 250 ml KAVA632432111238</t>
  </si>
  <si>
    <t>ZC078</t>
  </si>
  <si>
    <t>Válec odměrný vysoký sklo 50 ml 710920</t>
  </si>
  <si>
    <t>ZD638</t>
  </si>
  <si>
    <t>Špička epDualfilter Tips 200 ul bal. á 960 ks 0030077555</t>
  </si>
  <si>
    <t>ZB179</t>
  </si>
  <si>
    <t>Špička epDuafilter Tips 20-300 ul bal. á 960 ks 0030077563</t>
  </si>
  <si>
    <t>ZD594</t>
  </si>
  <si>
    <t>Špička epDualfilter Tips 2-100ul bal. á 960 ks 0030077547</t>
  </si>
  <si>
    <t>ZD574</t>
  </si>
  <si>
    <t>Mikrozkumavka PCR 0,2 ml flat cap tubes bal. á 1000 ks AB-0620</t>
  </si>
  <si>
    <t>ZL112</t>
  </si>
  <si>
    <t>Destička PCR bílá 96 x 0,3 ml pro analyzátor cobas z480+zateplovací folie 05232724</t>
  </si>
  <si>
    <t>ZD637</t>
  </si>
  <si>
    <t>Špička epDualfilter Tips 2,0-20 ul bal. á 960 ks 0030077539</t>
  </si>
  <si>
    <t>ZA834</t>
  </si>
  <si>
    <t>Jehla injekční 0,7 x 40 mm černá 4660021</t>
  </si>
  <si>
    <t>ZA999</t>
  </si>
  <si>
    <t>Jehla injekční 0,5 x 16 mm oranžová 4657853</t>
  </si>
  <si>
    <t>ZB556</t>
  </si>
  <si>
    <t>Jehla injekční 1,2 x 40 mm růžová 4665120</t>
  </si>
  <si>
    <t>ZH201</t>
  </si>
  <si>
    <t>Jehla injekční 0,8 x 120 mm zelená 4665643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</si>
  <si>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</si>
  <si>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</si>
  <si>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</si>
  <si>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</si>
  <si>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</si>
  <si>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</si>
  <si>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DC166</t>
  </si>
  <si>
    <t>ETHANOL 99,5%,  P.A.</t>
  </si>
  <si>
    <t>DG393</t>
  </si>
  <si>
    <t>Ethanol 96%</t>
  </si>
  <si>
    <t>DG229</t>
  </si>
  <si>
    <t>METHANOL P.A.</t>
  </si>
  <si>
    <t>DG230</t>
  </si>
  <si>
    <t>ISOPROPYLALKOHOL P.A.</t>
  </si>
  <si>
    <t>DG231</t>
  </si>
  <si>
    <t>Ethanol 99,8% UV spektroskopie, 1L</t>
  </si>
  <si>
    <t>DA876</t>
  </si>
  <si>
    <t>Peroxid vodíku p.a.,vodný roztok 30%,</t>
  </si>
  <si>
    <t>DA316</t>
  </si>
  <si>
    <t>Cobas EGFR Mutation test, 24t</t>
  </si>
  <si>
    <t>DG640</t>
  </si>
  <si>
    <t>CYTOSCAN HD ARRAY AND REAGENT KIT BUNDLE</t>
  </si>
  <si>
    <t>DG636</t>
  </si>
  <si>
    <t>MiSeq reagent kit v2 (300cycles)</t>
  </si>
  <si>
    <t>DF354</t>
  </si>
  <si>
    <t>CEP17(green)/LSI Her-2/neu (orange), 20 assays</t>
  </si>
  <si>
    <t>DF356</t>
  </si>
  <si>
    <t>CEP7(Green)/EGFR1(Orange)/ 20 assays</t>
  </si>
  <si>
    <t>DF355</t>
  </si>
  <si>
    <t>LSI TOP 2A(Orange)/ 20 assays</t>
  </si>
  <si>
    <t>DG167</t>
  </si>
  <si>
    <t>CHLORID SODNY P.A.</t>
  </si>
  <si>
    <t>DF471</t>
  </si>
  <si>
    <t>LSI MDM2(Orange), 20 assays</t>
  </si>
  <si>
    <t>DF470</t>
  </si>
  <si>
    <t>LSI 19q13(Orange), 20 assays</t>
  </si>
  <si>
    <t>DF357</t>
  </si>
  <si>
    <t>LSI 9p21.3(Orange), 20 assays</t>
  </si>
  <si>
    <t>DB131</t>
  </si>
  <si>
    <t>dNTP Set, 100mM</t>
  </si>
  <si>
    <t>DF469</t>
  </si>
  <si>
    <t>LSI 1p36.3(Orange), 20 assays</t>
  </si>
  <si>
    <t>DF358</t>
  </si>
  <si>
    <t>LSI 10p11.1(Orange), 20 assays</t>
  </si>
  <si>
    <t>DC046</t>
  </si>
  <si>
    <t>MagCore Geonimic DNA Whole Blood</t>
  </si>
  <si>
    <t>DA231</t>
  </si>
  <si>
    <t>Cobas DNA Sample Preparation Kit</t>
  </si>
  <si>
    <t>DG162</t>
  </si>
  <si>
    <t>HYDROXID DRASELNY P.A.</t>
  </si>
  <si>
    <t>DG163</t>
  </si>
  <si>
    <t>HYDROXID SODNY P.A.</t>
  </si>
  <si>
    <t>DA055</t>
  </si>
  <si>
    <t>ON ALK(2p23)Break-10T</t>
  </si>
  <si>
    <t>DD422</t>
  </si>
  <si>
    <t>LC Green Plus</t>
  </si>
  <si>
    <t>DD455</t>
  </si>
  <si>
    <t>TaKaRa Ex Taq Hot Start version</t>
  </si>
  <si>
    <t>DA957</t>
  </si>
  <si>
    <t>1x RBC</t>
  </si>
  <si>
    <t>DF103</t>
  </si>
  <si>
    <t>DEPC-treated Water (10 x 50 mL)</t>
  </si>
  <si>
    <t>DH052</t>
  </si>
  <si>
    <t>Minimum Essential Medium Eagle 6x500ml</t>
  </si>
  <si>
    <t>DA849</t>
  </si>
  <si>
    <t>therascreen KRAS RGQ PCR Kit,(24 reactions)</t>
  </si>
  <si>
    <t>DA848</t>
  </si>
  <si>
    <t>Eva Green TM 20x 5 ml</t>
  </si>
  <si>
    <t>DF136</t>
  </si>
  <si>
    <t>FICOLL 100g</t>
  </si>
  <si>
    <t>DD644</t>
  </si>
  <si>
    <t>Cobas cfDNA Sample Preparation Kit</t>
  </si>
  <si>
    <t>DH528</t>
  </si>
  <si>
    <t>Illumina Nextera-Xt v2 Index Kit set B</t>
  </si>
  <si>
    <t>DG637</t>
  </si>
  <si>
    <t>MiSeq Reagent Kit v3 (150 cycles)</t>
  </si>
  <si>
    <t>DH532</t>
  </si>
  <si>
    <t>Cobas EGFR Mutation test v2</t>
  </si>
  <si>
    <t>DF159</t>
  </si>
  <si>
    <t>MCCOY´S 5A MEDIUM,MODIF,WITH SODIUM</t>
  </si>
  <si>
    <t>DG128</t>
  </si>
  <si>
    <t>FIXAČNÍ A PERMEABIL. MÉDIUM</t>
  </si>
  <si>
    <t>DE083</t>
  </si>
  <si>
    <t>ON ROS1 (6Q22) break zelená/červená</t>
  </si>
  <si>
    <t>DF738</t>
  </si>
  <si>
    <t>Path Vision Her-2 DNA Probe kit 20 assays</t>
  </si>
  <si>
    <t>DG598</t>
  </si>
  <si>
    <t>Illumina MiSeq reagent kit v3 (150 cycles)</t>
  </si>
  <si>
    <t>DH148</t>
  </si>
  <si>
    <t>PBS pufr, bez Ca2+ a Mg2+, 10x500ml</t>
  </si>
  <si>
    <t>DB321</t>
  </si>
  <si>
    <t>Thermo-Start DNA Polymerasa 2.500units</t>
  </si>
  <si>
    <t>DH577</t>
  </si>
  <si>
    <t>Formaldehyd 36-38% p.a., 1 L</t>
  </si>
  <si>
    <t>DG717</t>
  </si>
  <si>
    <t>LSI ROS1 (Orange)/ (Green) break apart probe</t>
  </si>
  <si>
    <t>DH564</t>
  </si>
  <si>
    <t>HiSeq rapid SBS kit v2 (500 cycles)</t>
  </si>
  <si>
    <t>DH565</t>
  </si>
  <si>
    <t>HiSeq rapid PE Cluster kit V2</t>
  </si>
  <si>
    <t>DG066</t>
  </si>
  <si>
    <t>ON p53 (17p13)/SE17 (fortissue)</t>
  </si>
  <si>
    <t>DB051</t>
  </si>
  <si>
    <t>RB1 Deletion Probe</t>
  </si>
  <si>
    <t>DA943</t>
  </si>
  <si>
    <t>MiSeq Reag. cartr. Nano Kit v2, 300 cycl Illumina</t>
  </si>
  <si>
    <t>DC425</t>
  </si>
  <si>
    <t>CHLORID DRASELNY P.A</t>
  </si>
  <si>
    <t>DH673</t>
  </si>
  <si>
    <t>Hybridisation solution B, Cytocell</t>
  </si>
  <si>
    <t>DD382</t>
  </si>
  <si>
    <t>DIHYDROGENFOSF.DRASELNY P.A</t>
  </si>
  <si>
    <t>DD843</t>
  </si>
  <si>
    <t>Nutrient Mixture F-12 Ham</t>
  </si>
  <si>
    <t>DF448</t>
  </si>
  <si>
    <t>FISH - hybridization Buffer (CHB) -100ul</t>
  </si>
  <si>
    <t>DE936</t>
  </si>
  <si>
    <t>WEN internal lane standard</t>
  </si>
  <si>
    <t>DH241</t>
  </si>
  <si>
    <t>Agilent RNA 6000 Pico Kit</t>
  </si>
  <si>
    <t>ZA690</t>
  </si>
  <si>
    <t>Čepelka skalpelová 10 BB510</t>
  </si>
  <si>
    <t>ZB117</t>
  </si>
  <si>
    <t>Lanceta haemolance modrá plus low flow bal. á 100 ks DIS7371</t>
  </si>
  <si>
    <t>ZG969</t>
  </si>
  <si>
    <t>Destička 96-jamková PCR  bal. á 25 ks AB-0600</t>
  </si>
  <si>
    <t>ZI392</t>
  </si>
  <si>
    <t>Špička Capp ExpellPlus 10ul FT long, bal. 10 x 96 ks 5030060</t>
  </si>
  <si>
    <t>ZK775</t>
  </si>
  <si>
    <t>Zkumavka kónická falconka PS 15 ml bal. á 1000 ks D1003</t>
  </si>
  <si>
    <t>ZI771</t>
  </si>
  <si>
    <t>Špička Capp ExpellPlus 20ul FT bal. 10 x 96 ks 5030062</t>
  </si>
  <si>
    <t>ZI457</t>
  </si>
  <si>
    <t>Špička Capp Expellplus 1200ul s filtrem bal. á 768 ks 5130150(5130123)</t>
  </si>
  <si>
    <t>ZK776</t>
  </si>
  <si>
    <t>Zkumavka centrifugační samostojná falconka 50 ml bal. á 500 ks D1002</t>
  </si>
  <si>
    <t>ZH993</t>
  </si>
  <si>
    <t>Zkumavky DNA LoBind LoBind Tubes 1,5 ml á 250 ks 0030108051</t>
  </si>
  <si>
    <t>ZN000</t>
  </si>
  <si>
    <t>Destička počítací Fast Read 102 bal. á 100 ks BSV 100</t>
  </si>
  <si>
    <t>ZI675</t>
  </si>
  <si>
    <t>Zkumavka odběrová se šroubovacím víčkem 12 ml sterilní á 500 ks K005601</t>
  </si>
  <si>
    <t>DA190</t>
  </si>
  <si>
    <t>T-Spot.TB 8 Kit</t>
  </si>
  <si>
    <t>DC858</t>
  </si>
  <si>
    <t>PRIMER</t>
  </si>
  <si>
    <t>DB154</t>
  </si>
  <si>
    <t>RPMI 1640,Gibco,w L-Glutamine,Phenol red, 500 ml</t>
  </si>
  <si>
    <t>DF772</t>
  </si>
  <si>
    <t>Arrow DNA Blood kit 500, 96preps</t>
  </si>
  <si>
    <t>DB153</t>
  </si>
  <si>
    <t>Leucosep tube 14 ml, sterile w Ficoll-Pacque</t>
  </si>
  <si>
    <t>DG648</t>
  </si>
  <si>
    <t>T-Cell Xtend (40 tests)</t>
  </si>
  <si>
    <t>DF436</t>
  </si>
  <si>
    <t>LABType SSO Class I A Locus Typing Test</t>
  </si>
  <si>
    <t>DF437</t>
  </si>
  <si>
    <t>LABType SSO Class I B Locus Typing Test</t>
  </si>
  <si>
    <t>DF985</t>
  </si>
  <si>
    <t>10x96 iPLEX GOLD Compl.Genot. w SpectroCHIP II</t>
  </si>
  <si>
    <t>DC889</t>
  </si>
  <si>
    <t>QIAquick PCR purification kit (50)</t>
  </si>
  <si>
    <t>DB155</t>
  </si>
  <si>
    <t>AIM V medium, liquid 500 ml</t>
  </si>
  <si>
    <t>800930</t>
  </si>
  <si>
    <t>-D Sterile water 1000 ml PP X200031, obj. kod 3553957</t>
  </si>
  <si>
    <t>DA972</t>
  </si>
  <si>
    <t>Sucrose - mol. biol. grade</t>
  </si>
  <si>
    <t>LEM: LEM - referenční diagnostika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</si>
  <si>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</si>
  <si>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</si>
  <si>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</si>
  <si>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</si>
  <si>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</si>
  <si>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</si>
  <si>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</si>
  <si>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</si>
  <si>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</si>
  <si>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</si>
  <si>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</si>
  <si>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</si>
  <si>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LEM: LEM - laboratoř kardiogenomiky</t>
  </si>
  <si>
    <t>Spotřeba zdravotnického materiálu - orientační přehled</t>
  </si>
  <si>
    <t>ON Data</t>
  </si>
  <si>
    <t>816 - Laboratoř lékařské genetiky</t>
  </si>
  <si>
    <t>Zdravotní výkony vykázané na pracovišti v rámci ambulantní péče *</t>
  </si>
  <si>
    <t xml:space="preserve"> </t>
  </si>
  <si>
    <t>* Legenda</t>
  </si>
  <si>
    <t>Ambulantní péče znamená, že pacient v den poskytnutí zdravotní péče není hospitalizován ve FNOL</t>
  </si>
  <si>
    <t>beze jména</t>
  </si>
  <si>
    <t>Hajdúch Marián</t>
  </si>
  <si>
    <t>Zdravotní výkony vykázané na pracovišti v rámci ambulantní péče dle lékařů *</t>
  </si>
  <si>
    <t>816</t>
  </si>
  <si>
    <t>V</t>
  </si>
  <si>
    <t>91431</t>
  </si>
  <si>
    <t>ZVLÁŠTĚ NÁROČNÉ IZOLACE BUNĚK GRADIENTOVOU CENTRIF</t>
  </si>
  <si>
    <t>94201</t>
  </si>
  <si>
    <t>(VZP) FLUORESCENČNÍ IN SITU HYBRIDIZACE LIDSKÉ DNA</t>
  </si>
  <si>
    <t>94211</t>
  </si>
  <si>
    <t>DLOUHODOBÁ KULTIVACE BUNĚK RŮZNÝCH TKÁNÍ Z PRENATÁ</t>
  </si>
  <si>
    <t>94119</t>
  </si>
  <si>
    <t>IZOLACE A UCHOVÁNÍ LIDSKÉ DNA (RNA)</t>
  </si>
  <si>
    <t>94115</t>
  </si>
  <si>
    <t>IN SITU HYBRIDIZACE LIDSKÉ DNA SE ZNAČENOU SONDOU</t>
  </si>
  <si>
    <t>87415</t>
  </si>
  <si>
    <t>CYTOLOGICKÉ OTISKY A STĚRY -  ZA 4-10 PREPARÁTŮ</t>
  </si>
  <si>
    <t>94189</t>
  </si>
  <si>
    <t>HYBRIDIZACE DNA SE ZNAČENOU SONDOU</t>
  </si>
  <si>
    <t>94199</t>
  </si>
  <si>
    <t>AMPLIFIKACE METODOU PCR</t>
  </si>
  <si>
    <t>87435</t>
  </si>
  <si>
    <t>STANDARDNÍ CYTOLOGICKÉ BARVENÍ,  ZA 4-10  PREPARÁT</t>
  </si>
  <si>
    <t>94123</t>
  </si>
  <si>
    <t>PCR ANALÝZA LIDSKÉ DNA</t>
  </si>
  <si>
    <t>94195</t>
  </si>
  <si>
    <t>SYNTÉZA cDNA REVERZNÍ TRANSKRIPCÍ</t>
  </si>
  <si>
    <t>94215</t>
  </si>
  <si>
    <t>DOT BLOTTING DNA</t>
  </si>
  <si>
    <t>94200</t>
  </si>
  <si>
    <t xml:space="preserve">(VZP) KVANTITATIVNÍ PCR (qPCR) V REÁLNÉM ČASE PRO </t>
  </si>
  <si>
    <t>99795</t>
  </si>
  <si>
    <t>(VZP) MUTACE BRAF</t>
  </si>
  <si>
    <t>99793</t>
  </si>
  <si>
    <t>(VZP) PŘESTAVBA ALK-ISH</t>
  </si>
  <si>
    <t>99794</t>
  </si>
  <si>
    <t>(VZP) MUTACE EGFR</t>
  </si>
  <si>
    <t>99797</t>
  </si>
  <si>
    <t>(VZP) MUTACE NRAS</t>
  </si>
  <si>
    <t>99791</t>
  </si>
  <si>
    <t>(VZP) AMPLIFIKACE HER2-ISH</t>
  </si>
  <si>
    <t>94183</t>
  </si>
  <si>
    <t>ŠTĚPENÍ DNA RESTRIKČNÍMI ENZYMY</t>
  </si>
  <si>
    <t>99796</t>
  </si>
  <si>
    <t>(VZP) MUTACE KRAS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</si>
  <si>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</si>
  <si>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</si>
  <si>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</si>
  <si>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</si>
  <si>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</si>
  <si>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</si>
  <si>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</si>
  <si>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</si>
  <si>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</si>
  <si>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</si>
  <si>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</si>
  <si>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</si>
  <si>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</si>
  <si>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16 - Klinika plicních nemocí a tuberkulózy</t>
  </si>
  <si>
    <t>17 - Neurologická klinika</t>
  </si>
  <si>
    <t>21 - Onkologická klinika</t>
  </si>
  <si>
    <t>26 - Oddělení rehabilitace</t>
  </si>
  <si>
    <t>30 - Oddělení geriatrie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</si>
  <si>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</si>
  <si>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</si>
  <si>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</si>
  <si>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</si>
  <si>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</si>
  <si>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</si>
  <si>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06</t>
  </si>
  <si>
    <t>07</t>
  </si>
  <si>
    <t>08</t>
  </si>
  <si>
    <t>09</t>
  </si>
  <si>
    <t>10</t>
  </si>
  <si>
    <t>87447</t>
  </si>
  <si>
    <t>CYTOLOGICKÉ PREPARÁTY ZHOTOVENÉ CYTOCENTRIFUGOU</t>
  </si>
  <si>
    <t>94127</t>
  </si>
  <si>
    <t>ELEKTROFORÉZA NUKLEOVÝCH KYSELIN V POLYAKRYLAMIDU</t>
  </si>
  <si>
    <t>11</t>
  </si>
  <si>
    <t>12</t>
  </si>
  <si>
    <t>13</t>
  </si>
  <si>
    <t>16</t>
  </si>
  <si>
    <t>17</t>
  </si>
  <si>
    <t>21</t>
  </si>
  <si>
    <t>26</t>
  </si>
  <si>
    <t>30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</si>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</sst>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46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9" fillId="0" borderId="1" xfId="0" applyFont="1" applyFill="1" applyBorder="1"/>
    <xf numFmtId="0" fontId="39" fillId="0" borderId="2" xfId="0" applyFont="1" applyFill="1" applyBorder="1"/>
    <xf numFmtId="3" fontId="28" fillId="0" borderId="27" xfId="78" applyNumberFormat="1" applyFont="1" applyFill="1" applyBorder="1" applyAlignment="1">
      <alignment horizontal="right"/>
    </xf>
    <xf numFmtId="9" fontId="28" fillId="0" borderId="27" xfId="78" applyNumberFormat="1" applyFont="1" applyFill="1" applyBorder="1" applyAlignment="1">
      <alignment horizontal="right"/>
    </xf>
    <xf numFmtId="3" fontId="28" fillId="0" borderId="20" xfId="78" applyNumberFormat="1" applyFont="1" applyFill="1" applyBorder="1" applyAlignment="1">
      <alignment horizontal="right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3" xfId="0" applyFont="1" applyFill="1" applyBorder="1" applyAlignment="1"/>
    <xf numFmtId="0" fontId="28" fillId="2" borderId="26" xfId="78" applyFont="1" applyFill="1" applyBorder="1" applyAlignment="1">
      <alignment horizontal="right"/>
    </xf>
    <xf numFmtId="3" fontId="28" fillId="2" borderId="52" xfId="78" applyNumberFormat="1" applyFont="1" applyFill="1" applyBorder="1"/>
    <xf numFmtId="0" fontId="3" fillId="2" borderId="56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28" fillId="0" borderId="2" xfId="78" applyFont="1" applyFill="1" applyBorder="1" applyAlignment="1">
      <alignment horizontal="left"/>
    </xf>
    <xf numFmtId="0" fontId="31" fillId="2" borderId="42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0" fontId="31" fillId="2" borderId="42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1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7" xfId="0" applyNumberFormat="1" applyFont="1" applyFill="1" applyBorder="1"/>
    <xf numFmtId="9" fontId="39" fillId="2" borderId="52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9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62" xfId="0" applyNumberFormat="1" applyFont="1" applyFill="1" applyBorder="1"/>
    <xf numFmtId="3" fontId="53" fillId="8" borderId="63" xfId="0" applyNumberFormat="1" applyFont="1" applyFill="1" applyBorder="1"/>
    <xf numFmtId="3" fontId="53" fillId="8" borderId="62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39" fillId="2" borderId="66" xfId="0" applyNumberFormat="1" applyFont="1" applyFill="1" applyBorder="1" applyAlignment="1">
      <alignment horizontal="center" vertical="center"/>
    </xf>
    <xf numFmtId="0" fontId="39" fillId="2" borderId="67" xfId="0" applyFont="1" applyFill="1" applyBorder="1" applyAlignment="1">
      <alignment horizontal="center" vertical="center"/>
    </xf>
    <xf numFmtId="3" fontId="55" fillId="2" borderId="69" xfId="0" applyNumberFormat="1" applyFont="1" applyFill="1" applyBorder="1" applyAlignment="1">
      <alignment horizontal="center" vertical="center" wrapText="1"/>
    </xf>
    <xf numFmtId="0" fontId="55" fillId="2" borderId="70" xfId="0" applyFont="1" applyFill="1" applyBorder="1" applyAlignment="1">
      <alignment horizontal="center" vertical="center" wrapText="1"/>
    </xf>
    <xf numFmtId="0" fontId="39" fillId="2" borderId="72" xfId="0" applyFont="1" applyFill="1" applyBorder="1" applyAlignment="1"/>
    <xf numFmtId="0" fontId="39" fillId="2" borderId="74" xfId="0" applyFont="1" applyFill="1" applyBorder="1" applyAlignment="1">
      <alignment horizontal="left" indent="1"/>
    </xf>
    <xf numFmtId="0" fontId="39" fillId="2" borderId="80" xfId="0" applyFont="1" applyFill="1" applyBorder="1" applyAlignment="1">
      <alignment horizontal="left" indent="1"/>
    </xf>
    <xf numFmtId="0" fontId="39" fillId="4" borderId="72" xfId="0" applyFont="1" applyFill="1" applyBorder="1" applyAlignment="1"/>
    <xf numFmtId="0" fontId="39" fillId="4" borderId="74" xfId="0" applyFont="1" applyFill="1" applyBorder="1" applyAlignment="1">
      <alignment horizontal="left" indent="1"/>
    </xf>
    <xf numFmtId="0" fontId="39" fillId="4" borderId="85" xfId="0" applyFont="1" applyFill="1" applyBorder="1" applyAlignment="1">
      <alignment horizontal="left" indent="1"/>
    </xf>
    <xf numFmtId="0" fontId="32" fillId="2" borderId="74" xfId="0" quotePrefix="1" applyFont="1" applyFill="1" applyBorder="1" applyAlignment="1">
      <alignment horizontal="left" indent="2"/>
    </xf>
    <xf numFmtId="0" fontId="32" fillId="2" borderId="80" xfId="0" quotePrefix="1" applyFont="1" applyFill="1" applyBorder="1" applyAlignment="1">
      <alignment horizontal="left" indent="2"/>
    </xf>
    <xf numFmtId="0" fontId="39" fillId="2" borderId="72" xfId="0" applyFont="1" applyFill="1" applyBorder="1" applyAlignment="1">
      <alignment horizontal="left" indent="1"/>
    </xf>
    <xf numFmtId="0" fontId="39" fillId="2" borderId="85" xfId="0" applyFont="1" applyFill="1" applyBorder="1" applyAlignment="1">
      <alignment horizontal="left" indent="1"/>
    </xf>
    <xf numFmtId="0" fontId="39" fillId="4" borderId="80" xfId="0" applyFont="1" applyFill="1" applyBorder="1" applyAlignment="1">
      <alignment horizontal="left" indent="1"/>
    </xf>
    <xf numFmtId="0" fontId="32" fillId="0" borderId="90" xfId="0" applyFont="1" applyBorder="1"/>
    <xf numFmtId="3" fontId="32" fillId="0" borderId="90" xfId="0" applyNumberFormat="1" applyFont="1" applyBorder="1"/>
    <xf numFmtId="0" fontId="39" fillId="4" borderId="64" xfId="0" applyFont="1" applyFill="1" applyBorder="1" applyAlignment="1">
      <alignment horizontal="center" vertical="center"/>
    </xf>
    <xf numFmtId="0" fontId="39" fillId="4" borderId="53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9" xfId="0" applyNumberFormat="1" applyFont="1" applyFill="1" applyBorder="1" applyAlignment="1">
      <alignment horizontal="center" vertical="center"/>
    </xf>
    <xf numFmtId="3" fontId="55" fillId="2" borderId="87" xfId="0" applyNumberFormat="1" applyFont="1" applyFill="1" applyBorder="1" applyAlignment="1">
      <alignment horizontal="center" vertical="center" wrapText="1"/>
    </xf>
    <xf numFmtId="173" fontId="39" fillId="4" borderId="73" xfId="0" applyNumberFormat="1" applyFont="1" applyFill="1" applyBorder="1" applyAlignment="1"/>
    <xf numFmtId="173" fontId="39" fillId="4" borderId="66" xfId="0" applyNumberFormat="1" applyFont="1" applyFill="1" applyBorder="1" applyAlignment="1"/>
    <xf numFmtId="173" fontId="39" fillId="4" borderId="67" xfId="0" applyNumberFormat="1" applyFont="1" applyFill="1" applyBorder="1" applyAlignment="1"/>
    <xf numFmtId="173" fontId="39" fillId="0" borderId="75" xfId="0" applyNumberFormat="1" applyFont="1" applyBorder="1"/>
    <xf numFmtId="173" fontId="32" fillId="0" borderId="79" xfId="0" applyNumberFormat="1" applyFont="1" applyBorder="1"/>
    <xf numFmtId="173" fontId="32" fillId="0" borderId="77" xfId="0" applyNumberFormat="1" applyFont="1" applyBorder="1"/>
    <xf numFmtId="173" fontId="39" fillId="0" borderId="86" xfId="0" applyNumberFormat="1" applyFont="1" applyBorder="1"/>
    <xf numFmtId="173" fontId="32" fillId="0" borderId="87" xfId="0" applyNumberFormat="1" applyFont="1" applyBorder="1"/>
    <xf numFmtId="173" fontId="32" fillId="0" borderId="70" xfId="0" applyNumberFormat="1" applyFont="1" applyBorder="1"/>
    <xf numFmtId="173" fontId="39" fillId="2" borderId="88" xfId="0" applyNumberFormat="1" applyFont="1" applyFill="1" applyBorder="1" applyAlignment="1"/>
    <xf numFmtId="173" fontId="39" fillId="2" borderId="66" xfId="0" applyNumberFormat="1" applyFont="1" applyFill="1" applyBorder="1" applyAlignment="1"/>
    <xf numFmtId="173" fontId="39" fillId="2" borderId="67" xfId="0" applyNumberFormat="1" applyFont="1" applyFill="1" applyBorder="1" applyAlignment="1"/>
    <xf numFmtId="173" fontId="39" fillId="0" borderId="81" xfId="0" applyNumberFormat="1" applyFont="1" applyBorder="1"/>
    <xf numFmtId="173" fontId="32" fillId="0" borderId="82" xfId="0" applyNumberFormat="1" applyFont="1" applyBorder="1"/>
    <xf numFmtId="173" fontId="32" fillId="0" borderId="83" xfId="0" applyNumberFormat="1" applyFont="1" applyBorder="1"/>
    <xf numFmtId="173" fontId="39" fillId="0" borderId="73" xfId="0" applyNumberFormat="1" applyFont="1" applyBorder="1"/>
    <xf numFmtId="173" fontId="32" fillId="0" borderId="89" xfId="0" applyNumberFormat="1" applyFont="1" applyBorder="1"/>
    <xf numFmtId="173" fontId="32" fillId="0" borderId="67" xfId="0" applyNumberFormat="1" applyFont="1" applyBorder="1"/>
    <xf numFmtId="174" fontId="39" fillId="2" borderId="73" xfId="0" applyNumberFormat="1" applyFont="1" applyFill="1" applyBorder="1" applyAlignment="1"/>
    <xf numFmtId="174" fontId="32" fillId="2" borderId="66" xfId="0" applyNumberFormat="1" applyFont="1" applyFill="1" applyBorder="1" applyAlignment="1"/>
    <xf numFmtId="174" fontId="32" fillId="2" borderId="67" xfId="0" applyNumberFormat="1" applyFont="1" applyFill="1" applyBorder="1" applyAlignment="1"/>
    <xf numFmtId="174" fontId="39" fillId="0" borderId="75" xfId="0" applyNumberFormat="1" applyFont="1" applyBorder="1"/>
    <xf numFmtId="174" fontId="32" fillId="0" borderId="76" xfId="0" applyNumberFormat="1" applyFont="1" applyBorder="1"/>
    <xf numFmtId="174" fontId="32" fillId="0" borderId="77" xfId="0" applyNumberFormat="1" applyFont="1" applyBorder="1"/>
    <xf numFmtId="174" fontId="32" fillId="0" borderId="79" xfId="0" applyNumberFormat="1" applyFont="1" applyBorder="1"/>
    <xf numFmtId="174" fontId="39" fillId="0" borderId="81" xfId="0" applyNumberFormat="1" applyFont="1" applyBorder="1"/>
    <xf numFmtId="174" fontId="32" fillId="0" borderId="82" xfId="0" applyNumberFormat="1" applyFont="1" applyBorder="1"/>
    <xf numFmtId="174" fontId="32" fillId="0" borderId="83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39" fillId="4" borderId="73" xfId="0" applyNumberFormat="1" applyFont="1" applyFill="1" applyBorder="1" applyAlignment="1">
      <alignment horizontal="center"/>
    </xf>
    <xf numFmtId="175" fontId="39" fillId="0" borderId="81" xfId="0" applyNumberFormat="1" applyFont="1" applyBorder="1"/>
    <xf numFmtId="0" fontId="31" fillId="2" borderId="96" xfId="74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8" xfId="0" applyFont="1" applyFill="1" applyBorder="1"/>
    <xf numFmtId="0" fontId="32" fillId="0" borderId="79" xfId="0" applyFont="1" applyBorder="1" applyAlignment="1"/>
    <xf numFmtId="9" fontId="32" fillId="0" borderId="77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2" fillId="0" borderId="90" xfId="0" applyFont="1" applyFill="1" applyBorder="1" applyAlignment="1"/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9" fillId="0" borderId="75" xfId="0" applyNumberFormat="1" applyFont="1" applyBorder="1"/>
    <xf numFmtId="9" fontId="32" fillId="0" borderId="79" xfId="0" applyNumberFormat="1" applyFont="1" applyBorder="1"/>
    <xf numFmtId="9" fontId="32" fillId="0" borderId="77" xfId="0" applyNumberFormat="1" applyFont="1" applyBorder="1"/>
    <xf numFmtId="0" fontId="40" fillId="0" borderId="90" xfId="0" applyFont="1" applyFill="1" applyBorder="1" applyAlignment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6" xfId="81" applyFont="1" applyFill="1" applyBorder="1" applyAlignment="1">
      <alignment horizontal="center"/>
    </xf>
    <xf numFmtId="0" fontId="31" fillId="2" borderId="94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31" fillId="2" borderId="95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5" fillId="0" borderId="1" xfId="14" applyFont="1" applyFill="1" applyBorder="1" applyAlignment="1">
      <alignment wrapText="1"/>
    </xf>
    <xf numFmtId="0" fontId="5" fillId="0" borderId="1" xfId="14" applyFont="1" applyFill="1" applyBorder="1" applyAlignment="1"/>
    <xf numFmtId="3" fontId="28" fillId="2" borderId="54" xfId="78" applyNumberFormat="1" applyFont="1" applyFill="1" applyBorder="1" applyAlignment="1">
      <alignment horizontal="left"/>
    </xf>
    <xf numFmtId="0" fontId="32" fillId="2" borderId="46" xfId="0" applyFont="1" applyFill="1" applyBorder="1" applyAlignment="1"/>
    <xf numFmtId="3" fontId="28" fillId="2" borderId="48" xfId="78" applyNumberFormat="1" applyFont="1" applyFill="1" applyBorder="1" applyAlignment="1"/>
    <xf numFmtId="0" fontId="39" fillId="2" borderId="54" xfId="0" applyFont="1" applyFill="1" applyBorder="1" applyAlignment="1">
      <alignment horizontal="left"/>
    </xf>
    <xf numFmtId="0" fontId="32" fillId="2" borderId="42" xfId="0" applyFont="1" applyFill="1" applyBorder="1" applyAlignment="1">
      <alignment horizontal="left"/>
    </xf>
    <xf numFmtId="0" fontId="32" fillId="2" borderId="46" xfId="0" applyFont="1" applyFill="1" applyBorder="1" applyAlignment="1">
      <alignment horizontal="left"/>
    </xf>
    <xf numFmtId="0" fontId="39" fillId="2" borderId="48" xfId="0" applyFont="1" applyFill="1" applyBorder="1" applyAlignment="1">
      <alignment horizontal="left"/>
    </xf>
    <xf numFmtId="3" fontId="39" fillId="2" borderId="48" xfId="0" applyNumberFormat="1" applyFont="1" applyFill="1" applyBorder="1" applyAlignment="1">
      <alignment horizontal="left"/>
    </xf>
    <xf numFmtId="3" fontId="32" fillId="2" borderId="43" xfId="0" applyNumberFormat="1" applyFont="1" applyFill="1" applyBorder="1" applyAlignment="1">
      <alignment horizontal="left"/>
    </xf>
    <xf numFmtId="9" fontId="3" fillId="2" borderId="99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8" xfId="80" applyNumberFormat="1" applyFont="1" applyFill="1" applyBorder="1" applyAlignment="1">
      <alignment horizontal="left"/>
    </xf>
    <xf numFmtId="3" fontId="3" fillId="2" borderId="88" xfId="80" applyNumberFormat="1" applyFont="1" applyFill="1" applyBorder="1" applyAlignment="1">
      <alignment horizontal="left"/>
    </xf>
    <xf numFmtId="166" fontId="39" fillId="2" borderId="65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0" fontId="2" fillId="0" borderId="1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97" xfId="26" applyNumberFormat="1" applyFont="1" applyFill="1" applyBorder="1" applyAlignment="1">
      <alignment horizontal="center"/>
    </xf>
    <xf numFmtId="3" fontId="31" fillId="2" borderId="90" xfId="26" applyNumberFormat="1" applyFont="1" applyFill="1" applyBorder="1" applyAlignment="1">
      <alignment horizontal="center"/>
    </xf>
    <xf numFmtId="3" fontId="31" fillId="2" borderId="65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4" fillId="2" borderId="43" xfId="0" applyNumberFormat="1" applyFont="1" applyFill="1" applyBorder="1" applyAlignment="1">
      <alignment horizontal="center" vertical="top"/>
    </xf>
    <xf numFmtId="0" fontId="31" fillId="2" borderId="64" xfId="0" applyNumberFormat="1" applyFont="1" applyFill="1" applyBorder="1" applyAlignment="1">
      <alignment horizontal="center" vertical="top"/>
    </xf>
    <xf numFmtId="0" fontId="31" fillId="2" borderId="64" xfId="0" applyFont="1" applyFill="1" applyBorder="1" applyAlignment="1">
      <alignment horizontal="center" vertical="top" wrapText="1"/>
    </xf>
    <xf numFmtId="0" fontId="31" fillId="2" borderId="54" xfId="0" quotePrefix="1" applyNumberFormat="1" applyFont="1" applyFill="1" applyBorder="1" applyAlignment="1">
      <alignment horizontal="center"/>
    </xf>
    <xf numFmtId="0" fontId="31" fillId="2" borderId="43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3" xfId="0" applyNumberFormat="1" applyFont="1" applyFill="1" applyBorder="1" applyAlignment="1">
      <alignment horizontal="center" vertical="top"/>
    </xf>
    <xf numFmtId="3" fontId="33" fillId="9" borderId="101" xfId="0" applyNumberFormat="1" applyFont="1" applyFill="1" applyBorder="1" applyAlignment="1">
      <alignment horizontal="right" vertical="top"/>
    </xf>
    <xf numFmtId="3" fontId="33" fillId="9" borderId="102" xfId="0" applyNumberFormat="1" applyFont="1" applyFill="1" applyBorder="1" applyAlignment="1">
      <alignment horizontal="right" vertical="top"/>
    </xf>
    <xf numFmtId="176" fontId="33" fillId="9" borderId="103" xfId="0" applyNumberFormat="1" applyFont="1" applyFill="1" applyBorder="1" applyAlignment="1">
      <alignment horizontal="right" vertical="top"/>
    </xf>
    <xf numFmtId="3" fontId="33" fillId="0" borderId="101" xfId="0" applyNumberFormat="1" applyFont="1" applyBorder="1" applyAlignment="1">
      <alignment horizontal="right" vertical="top"/>
    </xf>
    <xf numFmtId="176" fontId="33" fillId="9" borderId="104" xfId="0" applyNumberFormat="1" applyFont="1" applyFill="1" applyBorder="1" applyAlignment="1">
      <alignment horizontal="right" vertical="top"/>
    </xf>
    <xf numFmtId="3" fontId="35" fillId="9" borderId="106" xfId="0" applyNumberFormat="1" applyFont="1" applyFill="1" applyBorder="1" applyAlignment="1">
      <alignment horizontal="right" vertical="top"/>
    </xf>
    <xf numFmtId="3" fontId="35" fillId="9" borderId="107" xfId="0" applyNumberFormat="1" applyFont="1" applyFill="1" applyBorder="1" applyAlignment="1">
      <alignment horizontal="right" vertical="top"/>
    </xf>
    <xf numFmtId="0" fontId="35" fillId="9" borderId="108" xfId="0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0" fontId="35" fillId="9" borderId="109" xfId="0" applyFont="1" applyFill="1" applyBorder="1" applyAlignment="1">
      <alignment horizontal="right" vertical="top"/>
    </xf>
    <xf numFmtId="0" fontId="33" fillId="9" borderId="103" xfId="0" applyFont="1" applyFill="1" applyBorder="1" applyAlignment="1">
      <alignment horizontal="right" vertical="top"/>
    </xf>
    <xf numFmtId="0" fontId="33" fillId="9" borderId="104" xfId="0" applyFont="1" applyFill="1" applyBorder="1" applyAlignment="1">
      <alignment horizontal="right" vertical="top"/>
    </xf>
    <xf numFmtId="176" fontId="35" fillId="9" borderId="108" xfId="0" applyNumberFormat="1" applyFont="1" applyFill="1" applyBorder="1" applyAlignment="1">
      <alignment horizontal="right" vertical="top"/>
    </xf>
    <xf numFmtId="176" fontId="35" fillId="9" borderId="109" xfId="0" applyNumberFormat="1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3" fontId="35" fillId="0" borderId="111" xfId="0" applyNumberFormat="1" applyFont="1" applyBorder="1" applyAlignment="1">
      <alignment horizontal="right" vertical="top"/>
    </xf>
    <xf numFmtId="0" fontId="35" fillId="0" borderId="112" xfId="0" applyFont="1" applyBorder="1" applyAlignment="1">
      <alignment horizontal="right" vertical="top"/>
    </xf>
    <xf numFmtId="176" fontId="35" fillId="9" borderId="113" xfId="0" applyNumberFormat="1" applyFont="1" applyFill="1" applyBorder="1" applyAlignment="1">
      <alignment horizontal="right" vertical="top"/>
    </xf>
    <xf numFmtId="0" fontId="37" fillId="10" borderId="100" xfId="0" applyFont="1" applyFill="1" applyBorder="1" applyAlignment="1">
      <alignment vertical="top"/>
    </xf>
    <xf numFmtId="0" fontId="37" fillId="10" borderId="100" xfId="0" applyFont="1" applyFill="1" applyBorder="1" applyAlignment="1">
      <alignment vertical="top" indent="2"/>
    </xf>
    <xf numFmtId="0" fontId="37" fillId="10" borderId="100" xfId="0" applyFont="1" applyFill="1" applyBorder="1" applyAlignment="1">
      <alignment vertical="top" indent="4"/>
    </xf>
    <xf numFmtId="0" fontId="38" fillId="10" borderId="105" xfId="0" applyFont="1" applyFill="1" applyBorder="1" applyAlignment="1">
      <alignment vertical="top" indent="6"/>
    </xf>
    <xf numFmtId="0" fontId="37" fillId="10" borderId="100" xfId="0" applyFont="1" applyFill="1" applyBorder="1" applyAlignment="1">
      <alignment vertical="top" indent="8"/>
    </xf>
    <xf numFmtId="0" fontId="38" fillId="10" borderId="105" xfId="0" applyFont="1" applyFill="1" applyBorder="1" applyAlignment="1">
      <alignment vertical="top" indent="2"/>
    </xf>
    <xf numFmtId="0" fontId="37" fillId="10" borderId="100" xfId="0" applyFont="1" applyFill="1" applyBorder="1" applyAlignment="1">
      <alignment vertical="top" indent="6"/>
    </xf>
    <xf numFmtId="0" fontId="38" fillId="10" borderId="105" xfId="0" applyFont="1" applyFill="1" applyBorder="1" applyAlignment="1">
      <alignment vertical="top" indent="4"/>
    </xf>
    <xf numFmtId="0" fontId="38" fillId="10" borderId="105" xfId="0" applyFont="1" applyFill="1" applyBorder="1" applyAlignment="1">
      <alignment vertical="top"/>
    </xf>
    <xf numFmtId="0" fontId="32" fillId="10" borderId="100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4" xfId="53" applyNumberFormat="1" applyFont="1" applyFill="1" applyBorder="1" applyAlignment="1">
      <alignment horizontal="left"/>
    </xf>
    <xf numFmtId="164" fontId="31" fillId="2" borderId="115" xfId="53" applyNumberFormat="1" applyFont="1" applyFill="1" applyBorder="1" applyAlignment="1">
      <alignment horizontal="left"/>
    </xf>
    <xf numFmtId="164" fontId="31" fillId="2" borderId="50" xfId="53" applyNumberFormat="1" applyFont="1" applyFill="1" applyBorder="1" applyAlignment="1">
      <alignment horizontal="left"/>
    </xf>
    <xf numFmtId="3" fontId="31" fillId="2" borderId="50" xfId="53" applyNumberFormat="1" applyFont="1" applyFill="1" applyBorder="1" applyAlignment="1">
      <alignment horizontal="left"/>
    </xf>
    <xf numFmtId="3" fontId="31" fillId="2" borderId="55" xfId="53" applyNumberFormat="1" applyFont="1" applyFill="1" applyBorder="1" applyAlignment="1">
      <alignment horizontal="left"/>
    </xf>
    <xf numFmtId="3" fontId="32" fillId="0" borderId="115" xfId="0" applyNumberFormat="1" applyFont="1" applyFill="1" applyBorder="1"/>
    <xf numFmtId="3" fontId="32" fillId="0" borderId="117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2" fillId="0" borderId="76" xfId="0" applyFont="1" applyFill="1" applyBorder="1"/>
    <xf numFmtId="0" fontId="32" fillId="0" borderId="77" xfId="0" applyFont="1" applyFill="1" applyBorder="1"/>
    <xf numFmtId="164" fontId="32" fillId="0" borderId="77" xfId="0" applyNumberFormat="1" applyFont="1" applyFill="1" applyBorder="1"/>
    <xf numFmtId="164" fontId="32" fillId="0" borderId="77" xfId="0" applyNumberFormat="1" applyFont="1" applyFill="1" applyBorder="1" applyAlignment="1">
      <alignment horizontal="right"/>
    </xf>
    <xf numFmtId="3" fontId="32" fillId="0" borderId="77" xfId="0" applyNumberFormat="1" applyFont="1" applyFill="1" applyBorder="1"/>
    <xf numFmtId="3" fontId="32" fillId="0" borderId="78" xfId="0" applyNumberFormat="1" applyFont="1" applyFill="1" applyBorder="1"/>
    <xf numFmtId="0" fontId="32" fillId="0" borderId="69" xfId="0" applyFont="1" applyFill="1" applyBorder="1"/>
    <xf numFmtId="0" fontId="32" fillId="0" borderId="70" xfId="0" applyFont="1" applyFill="1" applyBorder="1"/>
    <xf numFmtId="164" fontId="32" fillId="0" borderId="70" xfId="0" applyNumberFormat="1" applyFont="1" applyFill="1" applyBorder="1"/>
    <xf numFmtId="164" fontId="32" fillId="0" borderId="70" xfId="0" applyNumberFormat="1" applyFont="1" applyFill="1" applyBorder="1" applyAlignment="1">
      <alignment horizontal="right"/>
    </xf>
    <xf numFmtId="3" fontId="32" fillId="0" borderId="70" xfId="0" applyNumberFormat="1" applyFont="1" applyFill="1" applyBorder="1"/>
    <xf numFmtId="3" fontId="32" fillId="0" borderId="71" xfId="0" applyNumberFormat="1" applyFont="1" applyFill="1" applyBorder="1"/>
    <xf numFmtId="0" fontId="39" fillId="2" borderId="114" xfId="0" applyFont="1" applyFill="1" applyBorder="1"/>
    <xf numFmtId="3" fontId="39" fillId="2" borderId="116" xfId="0" applyNumberFormat="1" applyFont="1" applyFill="1" applyBorder="1"/>
    <xf numFmtId="9" fontId="39" fillId="2" borderId="61" xfId="0" applyNumberFormat="1" applyFont="1" applyFill="1" applyBorder="1"/>
    <xf numFmtId="3" fontId="39" fillId="2" borderId="55" xfId="0" applyNumberFormat="1" applyFont="1" applyFill="1" applyBorder="1"/>
    <xf numFmtId="9" fontId="32" fillId="0" borderId="115" xfId="0" applyNumberFormat="1" applyFont="1" applyFill="1" applyBorder="1"/>
    <xf numFmtId="9" fontId="32" fillId="0" borderId="67" xfId="0" applyNumberFormat="1" applyFont="1" applyFill="1" applyBorder="1"/>
    <xf numFmtId="9" fontId="32" fillId="0" borderId="70" xfId="0" applyNumberFormat="1" applyFont="1" applyFill="1" applyBorder="1"/>
    <xf numFmtId="0" fontId="39" fillId="10" borderId="19" xfId="0" applyFont="1" applyFill="1" applyBorder="1"/>
    <xf numFmtId="3" fontId="39" fillId="10" borderId="27" xfId="0" applyNumberFormat="1" applyFont="1" applyFill="1" applyBorder="1"/>
    <xf numFmtId="9" fontId="39" fillId="10" borderId="27" xfId="0" applyNumberFormat="1" applyFont="1" applyFill="1" applyBorder="1"/>
    <xf numFmtId="3" fontId="39" fillId="10" borderId="20" xfId="0" applyNumberFormat="1" applyFont="1" applyFill="1" applyBorder="1"/>
    <xf numFmtId="0" fontId="39" fillId="0" borderId="114" xfId="0" applyFont="1" applyFill="1" applyBorder="1"/>
    <xf numFmtId="0" fontId="32" fillId="5" borderId="10" xfId="0" applyFont="1" applyFill="1" applyBorder="1" applyAlignment="1">
      <alignment wrapText="1"/>
    </xf>
    <xf numFmtId="9" fontId="32" fillId="0" borderId="77" xfId="0" applyNumberFormat="1" applyFont="1" applyFill="1" applyBorder="1"/>
    <xf numFmtId="3" fontId="32" fillId="0" borderId="83" xfId="0" applyNumberFormat="1" applyFont="1" applyFill="1" applyBorder="1"/>
    <xf numFmtId="9" fontId="32" fillId="0" borderId="83" xfId="0" applyNumberFormat="1" applyFont="1" applyFill="1" applyBorder="1"/>
    <xf numFmtId="3" fontId="32" fillId="0" borderId="84" xfId="0" applyNumberFormat="1" applyFont="1" applyFill="1" applyBorder="1"/>
    <xf numFmtId="0" fontId="39" fillId="0" borderId="66" xfId="0" applyFont="1" applyFill="1" applyBorder="1"/>
    <xf numFmtId="0" fontId="39" fillId="0" borderId="118" xfId="0" applyFont="1" applyFill="1" applyBorder="1"/>
    <xf numFmtId="0" fontId="39" fillId="2" borderId="115" xfId="0" applyFont="1" applyFill="1" applyBorder="1"/>
    <xf numFmtId="3" fontId="39" fillId="2" borderId="0" xfId="0" applyNumberFormat="1" applyFont="1" applyFill="1" applyBorder="1"/>
    <xf numFmtId="3" fontId="39" fillId="2" borderId="16" xfId="0" applyNumberFormat="1" applyFont="1" applyFill="1" applyBorder="1"/>
    <xf numFmtId="0" fontId="3" fillId="2" borderId="114" xfId="79" applyFont="1" applyFill="1" applyBorder="1" applyAlignment="1">
      <alignment horizontal="left"/>
    </xf>
    <xf numFmtId="3" fontId="3" fillId="2" borderId="83" xfId="80" applyNumberFormat="1" applyFont="1" applyFill="1" applyBorder="1"/>
    <xf numFmtId="3" fontId="3" fillId="2" borderId="84" xfId="80" applyNumberFormat="1" applyFont="1" applyFill="1" applyBorder="1"/>
    <xf numFmtId="9" fontId="3" fillId="2" borderId="82" xfId="80" applyNumberFormat="1" applyFont="1" applyFill="1" applyBorder="1"/>
    <xf numFmtId="9" fontId="3" fillId="2" borderId="83" xfId="80" applyNumberFormat="1" applyFont="1" applyFill="1" applyBorder="1"/>
    <xf numFmtId="9" fontId="3" fillId="2" borderId="84" xfId="80" applyNumberFormat="1" applyFont="1" applyFill="1" applyBorder="1"/>
    <xf numFmtId="9" fontId="32" fillId="0" borderId="68" xfId="0" applyNumberFormat="1" applyFont="1" applyFill="1" applyBorder="1"/>
    <xf numFmtId="9" fontId="32" fillId="0" borderId="71" xfId="0" applyNumberFormat="1" applyFont="1" applyFill="1" applyBorder="1"/>
    <xf numFmtId="0" fontId="39" fillId="0" borderId="96" xfId="0" applyFont="1" applyFill="1" applyBorder="1"/>
    <xf numFmtId="0" fontId="39" fillId="0" borderId="95" xfId="0" applyFont="1" applyFill="1" applyBorder="1" applyAlignment="1">
      <alignment horizontal="left" indent="1"/>
    </xf>
    <xf numFmtId="9" fontId="32" fillId="0" borderId="89" xfId="0" applyNumberFormat="1" applyFont="1" applyFill="1" applyBorder="1"/>
    <xf numFmtId="9" fontId="32" fillId="0" borderId="87" xfId="0" applyNumberFormat="1" applyFont="1" applyFill="1" applyBorder="1"/>
    <xf numFmtId="3" fontId="32" fillId="0" borderId="66" xfId="0" applyNumberFormat="1" applyFont="1" applyFill="1" applyBorder="1"/>
    <xf numFmtId="3" fontId="32" fillId="0" borderId="69" xfId="0" applyNumberFormat="1" applyFont="1" applyFill="1" applyBorder="1"/>
    <xf numFmtId="9" fontId="32" fillId="0" borderId="93" xfId="0" applyNumberFormat="1" applyFont="1" applyFill="1" applyBorder="1"/>
    <xf numFmtId="9" fontId="32" fillId="0" borderId="92" xfId="0" applyNumberFormat="1" applyFont="1" applyFill="1" applyBorder="1"/>
    <xf numFmtId="173" fontId="39" fillId="4" borderId="119" xfId="0" applyNumberFormat="1" applyFont="1" applyFill="1" applyBorder="1" applyAlignment="1">
      <alignment horizontal="center"/>
    </xf>
    <xf numFmtId="0" fontId="0" fillId="0" borderId="120" xfId="0" applyBorder="1" applyAlignment="1"/>
    <xf numFmtId="173" fontId="39" fillId="4" borderId="120" xfId="0" applyNumberFormat="1" applyFont="1" applyFill="1" applyBorder="1" applyAlignment="1">
      <alignment horizontal="center"/>
    </xf>
    <xf numFmtId="0" fontId="0" fillId="0" borderId="120" xfId="0" applyBorder="1" applyAlignment="1">
      <alignment horizontal="center"/>
    </xf>
    <xf numFmtId="173" fontId="32" fillId="0" borderId="121" xfId="0" applyNumberFormat="1" applyFont="1" applyBorder="1" applyAlignment="1">
      <alignment horizontal="right"/>
    </xf>
    <xf numFmtId="0" fontId="0" fillId="0" borderId="122" xfId="0" applyBorder="1" applyAlignment="1">
      <alignment horizontal="right"/>
    </xf>
    <xf numFmtId="173" fontId="32" fillId="0" borderId="122" xfId="0" applyNumberFormat="1" applyFont="1" applyBorder="1" applyAlignment="1">
      <alignment horizontal="right"/>
    </xf>
    <xf numFmtId="173" fontId="32" fillId="0" borderId="122" xfId="0" applyNumberFormat="1" applyFont="1" applyBorder="1" applyAlignment="1">
      <alignment horizontal="right" wrapText="1"/>
    </xf>
    <xf numFmtId="0" fontId="0" fillId="0" borderId="122" xfId="0" applyBorder="1" applyAlignment="1">
      <alignment horizontal="right" wrapText="1"/>
    </xf>
    <xf numFmtId="175" fontId="32" fillId="0" borderId="121" xfId="0" applyNumberFormat="1" applyFont="1" applyBorder="1" applyAlignment="1">
      <alignment horizontal="right"/>
    </xf>
    <xf numFmtId="175" fontId="32" fillId="0" borderId="122" xfId="0" applyNumberFormat="1" applyFont="1" applyBorder="1" applyAlignment="1">
      <alignment horizontal="right"/>
    </xf>
    <xf numFmtId="173" fontId="32" fillId="0" borderId="123" xfId="0" applyNumberFormat="1" applyFont="1" applyBorder="1" applyAlignment="1">
      <alignment horizontal="right"/>
    </xf>
    <xf numFmtId="0" fontId="0" fillId="0" borderId="124" xfId="0" applyBorder="1" applyAlignment="1">
      <alignment horizontal="right"/>
    </xf>
    <xf numFmtId="173" fontId="32" fillId="0" borderId="124" xfId="0" applyNumberFormat="1" applyFont="1" applyBorder="1" applyAlignment="1">
      <alignment horizontal="right"/>
    </xf>
    <xf numFmtId="0" fontId="39" fillId="2" borderId="93" xfId="0" applyFont="1" applyFill="1" applyBorder="1" applyAlignment="1">
      <alignment horizontal="center" vertical="center"/>
    </xf>
    <xf numFmtId="0" fontId="55" fillId="2" borderId="92" xfId="0" applyFont="1" applyFill="1" applyBorder="1" applyAlignment="1">
      <alignment horizontal="center" vertical="center" wrapText="1"/>
    </xf>
    <xf numFmtId="174" fontId="32" fillId="2" borderId="93" xfId="0" applyNumberFormat="1" applyFont="1" applyFill="1" applyBorder="1" applyAlignment="1"/>
    <xf numFmtId="174" fontId="32" fillId="0" borderId="91" xfId="0" applyNumberFormat="1" applyFont="1" applyBorder="1"/>
    <xf numFmtId="174" fontId="32" fillId="0" borderId="126" xfId="0" applyNumberFormat="1" applyFont="1" applyBorder="1"/>
    <xf numFmtId="173" fontId="39" fillId="4" borderId="93" xfId="0" applyNumberFormat="1" applyFont="1" applyFill="1" applyBorder="1" applyAlignment="1"/>
    <xf numFmtId="173" fontId="32" fillId="0" borderId="91" xfId="0" applyNumberFormat="1" applyFont="1" applyBorder="1"/>
    <xf numFmtId="173" fontId="32" fillId="0" borderId="92" xfId="0" applyNumberFormat="1" applyFont="1" applyBorder="1"/>
    <xf numFmtId="173" fontId="39" fillId="2" borderId="93" xfId="0" applyNumberFormat="1" applyFont="1" applyFill="1" applyBorder="1" applyAlignment="1"/>
    <xf numFmtId="173" fontId="32" fillId="0" borderId="126" xfId="0" applyNumberFormat="1" applyFont="1" applyBorder="1"/>
    <xf numFmtId="173" fontId="32" fillId="0" borderId="93" xfId="0" applyNumberFormat="1" applyFont="1" applyBorder="1"/>
    <xf numFmtId="173" fontId="39" fillId="4" borderId="127" xfId="0" applyNumberFormat="1" applyFont="1" applyFill="1" applyBorder="1" applyAlignment="1">
      <alignment horizontal="center"/>
    </xf>
    <xf numFmtId="173" fontId="32" fillId="0" borderId="128" xfId="0" applyNumberFormat="1" applyFont="1" applyBorder="1" applyAlignment="1">
      <alignment horizontal="right"/>
    </xf>
    <xf numFmtId="175" fontId="32" fillId="0" borderId="128" xfId="0" applyNumberFormat="1" applyFont="1" applyBorder="1" applyAlignment="1">
      <alignment horizontal="right"/>
    </xf>
    <xf numFmtId="173" fontId="32" fillId="0" borderId="129" xfId="0" applyNumberFormat="1" applyFont="1" applyBorder="1" applyAlignment="1">
      <alignment horizontal="right"/>
    </xf>
    <xf numFmtId="0" fontId="0" fillId="0" borderId="125" xfId="0" applyBorder="1"/>
    <xf numFmtId="173" fontId="39" fillId="4" borderId="72" xfId="0" applyNumberFormat="1" applyFont="1" applyFill="1" applyBorder="1" applyAlignment="1">
      <alignment horizontal="center"/>
    </xf>
    <xf numFmtId="173" fontId="32" fillId="0" borderId="74" xfId="0" applyNumberFormat="1" applyFont="1" applyBorder="1" applyAlignment="1">
      <alignment horizontal="right"/>
    </xf>
    <xf numFmtId="175" fontId="32" fillId="0" borderId="74" xfId="0" applyNumberFormat="1" applyFont="1" applyBorder="1" applyAlignment="1">
      <alignment horizontal="right"/>
    </xf>
    <xf numFmtId="173" fontId="32" fillId="0" borderId="85" xfId="0" applyNumberFormat="1" applyFont="1" applyBorder="1" applyAlignment="1">
      <alignment horizontal="right"/>
    </xf>
    <xf numFmtId="0" fontId="32" fillId="2" borderId="55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69" fontId="32" fillId="0" borderId="27" xfId="0" applyNumberFormat="1" applyFont="1" applyFill="1" applyBorder="1"/>
    <xf numFmtId="0" fontId="32" fillId="0" borderId="27" xfId="0" applyFont="1" applyFill="1" applyBorder="1"/>
    <xf numFmtId="0" fontId="39" fillId="0" borderId="19" xfId="0" applyFont="1" applyFill="1" applyBorder="1"/>
    <xf numFmtId="0" fontId="59" fillId="0" borderId="0" xfId="0" applyFont="1" applyFill="1"/>
    <xf numFmtId="0" fontId="60" fillId="0" borderId="0" xfId="0" applyFont="1" applyFill="1"/>
    <xf numFmtId="169" fontId="32" fillId="0" borderId="67" xfId="0" applyNumberFormat="1" applyFont="1" applyFill="1" applyBorder="1"/>
    <xf numFmtId="169" fontId="32" fillId="0" borderId="68" xfId="0" applyNumberFormat="1" applyFont="1" applyFill="1" applyBorder="1"/>
    <xf numFmtId="169" fontId="32" fillId="0" borderId="70" xfId="0" applyNumberFormat="1" applyFont="1" applyFill="1" applyBorder="1"/>
    <xf numFmtId="169" fontId="32" fillId="0" borderId="71" xfId="0" applyNumberFormat="1" applyFont="1" applyFill="1" applyBorder="1"/>
    <xf numFmtId="0" fontId="39" fillId="0" borderId="69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169" fontId="32" fillId="0" borderId="77" xfId="0" applyNumberFormat="1" applyFont="1" applyFill="1" applyBorder="1"/>
    <xf numFmtId="9" fontId="32" fillId="0" borderId="78" xfId="0" applyNumberFormat="1" applyFont="1" applyFill="1" applyBorder="1"/>
    <xf numFmtId="0" fontId="39" fillId="0" borderId="76" xfId="0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7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Graf'!$B$4:$M$4</c:f>
              <c:numCache>
                <c:formatCode>General</c:formatCode>
                <c:ptCount val="12"/>
                <c:pt idx="0">
                  <c:v>5.3175342660324887</c:v>
                </c:pt>
                <c:pt idx="1">
                  <c:v>4.2257321271030568</c:v>
                </c:pt>
                <c:pt idx="2">
                  <c:v>3.5996795987172763</c:v>
                </c:pt>
                <c:pt idx="3">
                  <c:v>2.819039890645167</c:v>
                </c:pt>
                <c:pt idx="4">
                  <c:v>2.7585582204409542</c:v>
                </c:pt>
                <c:pt idx="5">
                  <c:v>3.0493277260721254</c:v>
                </c:pt>
                <c:pt idx="6">
                  <c:v>2.9593719264975458</c:v>
                </c:pt>
                <c:pt idx="7">
                  <c:v>2.9761761647235323</c:v>
                </c:pt>
                <c:pt idx="8">
                  <c:v>2.9200811917400786</c:v>
                </c:pt>
                <c:pt idx="9">
                  <c:v>2.9075105885199348</c:v>
                </c:pt>
                <c:pt idx="10">
                  <c:v>2.8582015297160197</c:v>
                </c:pt>
                <c:pt idx="11">
                  <c:v>2.7031116869156251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6273664"/>
        <c:axId val="-29627475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2.8238079467108217</c:v>
                </c:pt>
                <c:pt idx="1">
                  <c:v>2.8238079467108217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96274208"/>
        <c:axId val="-296272576"/>
      </c:scatterChart>
      <c:catAx>
        <c:axId val="-296273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296274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962747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296273664"/>
        <c:crosses val="autoZero"/>
        <c:crossBetween val="between"/>
      </c:valAx>
      <c:valAx>
        <c:axId val="-29627420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296272576"/>
        <c:crosses val="max"/>
        <c:crossBetween val="midCat"/>
      </c:valAx>
      <c:valAx>
        <c:axId val="-29627257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29627420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5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6" bestFit="1" customWidth="1"/>
    <col min="2" max="2" width="102.21875" style="116" bestFit="1" customWidth="1"/>
    <col min="3" max="3" width="16.109375" style="47" hidden="1" customWidth="1"/>
    <col min="4" max="16384" width="8.88671875" style="116"/>
  </cols>
  <sheetData>
    <row r="1" spans="1:3" ht="18.600000000000001" customHeight="1" thickBot="1" x14ac:dyDescent="0.4">
      <c r="A1" s="305" t="s">
        <v>95</v>
      </c>
      <c r="B1" s="305"/>
    </row>
    <row r="2" spans="1:3" ht="14.4" customHeight="1" thickBot="1" x14ac:dyDescent="0.35">
      <c r="A2" s="214" t="s">
        <v>232</v>
      </c>
      <c r="B2" s="46"/>
    </row>
    <row r="3" spans="1:3" ht="14.4" customHeight="1" thickBot="1" x14ac:dyDescent="0.35">
      <c r="A3" s="301" t="s">
        <v>125</v>
      </c>
      <c r="B3" s="302"/>
    </row>
    <row r="4" spans="1:3" ht="14.4" customHeight="1" x14ac:dyDescent="0.3">
      <c r="A4" s="129" t="str">
        <f t="shared" ref="A4:A8" si="0">HYPERLINK("#'"&amp;C4&amp;"'!A1",C4)</f>
        <v>Motivace</v>
      </c>
      <c r="B4" s="74" t="s">
        <v>106</v>
      </c>
      <c r="C4" s="47" t="s">
        <v>107</v>
      </c>
    </row>
    <row r="5" spans="1:3" ht="14.4" customHeight="1" x14ac:dyDescent="0.3">
      <c r="A5" s="130" t="str">
        <f t="shared" si="0"/>
        <v>HI</v>
      </c>
      <c r="B5" s="75" t="s">
        <v>122</v>
      </c>
      <c r="C5" s="47" t="s">
        <v>98</v>
      </c>
    </row>
    <row r="6" spans="1:3" ht="14.4" customHeight="1" x14ac:dyDescent="0.3">
      <c r="A6" s="131" t="str">
        <f t="shared" si="0"/>
        <v>HI Graf</v>
      </c>
      <c r="B6" s="76" t="s">
        <v>91</v>
      </c>
      <c r="C6" s="47" t="s">
        <v>99</v>
      </c>
    </row>
    <row r="7" spans="1:3" ht="14.4" customHeight="1" x14ac:dyDescent="0.3">
      <c r="A7" s="131" t="str">
        <f t="shared" si="0"/>
        <v>Man Tab</v>
      </c>
      <c r="B7" s="76" t="s">
        <v>234</v>
      </c>
      <c r="C7" s="47" t="s">
        <v>100</v>
      </c>
    </row>
    <row r="8" spans="1:3" ht="14.4" customHeight="1" thickBot="1" x14ac:dyDescent="0.35">
      <c r="A8" s="132" t="str">
        <f t="shared" si="0"/>
        <v>HV</v>
      </c>
      <c r="B8" s="77" t="s">
        <v>48</v>
      </c>
      <c r="C8" s="47" t="s">
        <v>53</v>
      </c>
    </row>
    <row r="9" spans="1:3" ht="14.4" customHeight="1" thickBot="1" x14ac:dyDescent="0.35">
      <c r="A9" s="78"/>
      <c r="B9" s="78"/>
    </row>
    <row r="10" spans="1:3" ht="14.4" customHeight="1" thickBot="1" x14ac:dyDescent="0.35">
      <c r="A10" s="303" t="s">
        <v>96</v>
      </c>
      <c r="B10" s="302"/>
    </row>
    <row r="11" spans="1:3" ht="14.4" customHeight="1" x14ac:dyDescent="0.3">
      <c r="A11" s="133" t="str">
        <f t="shared" ref="A11" si="1">HYPERLINK("#'"&amp;C11&amp;"'!A1",C11)</f>
        <v>Léky Žádanky</v>
      </c>
      <c r="B11" s="75" t="s">
        <v>123</v>
      </c>
      <c r="C11" s="47" t="s">
        <v>101</v>
      </c>
    </row>
    <row r="12" spans="1:3" ht="14.4" customHeight="1" x14ac:dyDescent="0.3">
      <c r="A12" s="131" t="str">
        <f t="shared" ref="A12:A18" si="2">HYPERLINK("#'"&amp;C12&amp;"'!A1",C12)</f>
        <v>LŽ Detail</v>
      </c>
      <c r="B12" s="76" t="s">
        <v>142</v>
      </c>
      <c r="C12" s="47" t="s">
        <v>102</v>
      </c>
    </row>
    <row r="13" spans="1:3" ht="28.8" customHeight="1" x14ac:dyDescent="0.3">
      <c r="A13" s="131" t="str">
        <f t="shared" si="2"/>
        <v>LŽ PL</v>
      </c>
      <c r="B13" s="454" t="s">
        <v>143</v>
      </c>
      <c r="C13" s="47" t="s">
        <v>129</v>
      </c>
    </row>
    <row r="14" spans="1:3" ht="14.4" customHeight="1" x14ac:dyDescent="0.3">
      <c r="A14" s="131" t="str">
        <f t="shared" si="2"/>
        <v>LŽ PL Detail</v>
      </c>
      <c r="B14" s="76" t="s">
        <v>4093</v>
      </c>
      <c r="C14" s="47" t="s">
        <v>130</v>
      </c>
    </row>
    <row r="15" spans="1:3" ht="14.4" customHeight="1" x14ac:dyDescent="0.3">
      <c r="A15" s="131" t="str">
        <f t="shared" si="2"/>
        <v>LŽ Statim</v>
      </c>
      <c r="B15" s="288" t="s">
        <v>189</v>
      </c>
      <c r="C15" s="47" t="s">
        <v>199</v>
      </c>
    </row>
    <row r="16" spans="1:3" ht="14.4" customHeight="1" x14ac:dyDescent="0.3">
      <c r="A16" s="133" t="str">
        <f t="shared" ref="A16" si="3">HYPERLINK("#'"&amp;C16&amp;"'!A1",C16)</f>
        <v>Materiál Žádanky</v>
      </c>
      <c r="B16" s="76" t="s">
        <v>124</v>
      </c>
      <c r="C16" s="47" t="s">
        <v>103</v>
      </c>
    </row>
    <row r="17" spans="1:3" ht="14.4" customHeight="1" x14ac:dyDescent="0.3">
      <c r="A17" s="131" t="str">
        <f t="shared" si="2"/>
        <v>MŽ Detail</v>
      </c>
      <c r="B17" s="76" t="s">
        <v>4384</v>
      </c>
      <c r="C17" s="47" t="s">
        <v>104</v>
      </c>
    </row>
    <row r="18" spans="1:3" ht="14.4" customHeight="1" thickBot="1" x14ac:dyDescent="0.35">
      <c r="A18" s="133" t="str">
        <f t="shared" si="2"/>
        <v>Osobní náklady</v>
      </c>
      <c r="B18" s="76" t="s">
        <v>93</v>
      </c>
      <c r="C18" s="47" t="s">
        <v>105</v>
      </c>
    </row>
    <row r="19" spans="1:3" ht="14.4" customHeight="1" thickBot="1" x14ac:dyDescent="0.35">
      <c r="A19" s="79"/>
      <c r="B19" s="79"/>
    </row>
    <row r="20" spans="1:3" ht="14.4" customHeight="1" thickBot="1" x14ac:dyDescent="0.35">
      <c r="A20" s="304" t="s">
        <v>97</v>
      </c>
      <c r="B20" s="302"/>
    </row>
    <row r="21" spans="1:3" ht="14.4" customHeight="1" x14ac:dyDescent="0.3">
      <c r="A21" s="134" t="str">
        <f t="shared" ref="A21:A25" si="4">HYPERLINK("#'"&amp;C21&amp;"'!A1",C21)</f>
        <v>ZV Vykáz.-A</v>
      </c>
      <c r="B21" s="75" t="s">
        <v>4387</v>
      </c>
      <c r="C21" s="47" t="s">
        <v>108</v>
      </c>
    </row>
    <row r="22" spans="1:3" ht="14.4" customHeight="1" x14ac:dyDescent="0.3">
      <c r="A22" s="131" t="str">
        <f t="shared" ref="A22" si="5">HYPERLINK("#'"&amp;C22&amp;"'!A1",C22)</f>
        <v>ZV Vykáz.-A Lékaři</v>
      </c>
      <c r="B22" s="76" t="s">
        <v>4393</v>
      </c>
      <c r="C22" s="47" t="s">
        <v>202</v>
      </c>
    </row>
    <row r="23" spans="1:3" ht="14.4" customHeight="1" x14ac:dyDescent="0.3">
      <c r="A23" s="131" t="str">
        <f t="shared" si="4"/>
        <v>ZV Vykáz.-A Detail</v>
      </c>
      <c r="B23" s="76" t="s">
        <v>4436</v>
      </c>
      <c r="C23" s="47" t="s">
        <v>109</v>
      </c>
    </row>
    <row r="24" spans="1:3" ht="14.4" customHeight="1" x14ac:dyDescent="0.3">
      <c r="A24" s="131" t="str">
        <f t="shared" si="4"/>
        <v>ZV Vykáz.-H</v>
      </c>
      <c r="B24" s="76" t="s">
        <v>112</v>
      </c>
      <c r="C24" s="47" t="s">
        <v>110</v>
      </c>
    </row>
    <row r="25" spans="1:3" ht="14.4" customHeight="1" x14ac:dyDescent="0.3">
      <c r="A25" s="131" t="str">
        <f t="shared" si="4"/>
        <v>ZV Vykáz.-H Detail</v>
      </c>
      <c r="B25" s="76" t="s">
        <v>4477</v>
      </c>
      <c r="C25" s="47" t="s">
        <v>111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16" bestFit="1" customWidth="1"/>
    <col min="2" max="2" width="8.88671875" style="116" bestFit="1" customWidth="1"/>
    <col min="3" max="3" width="7" style="116" bestFit="1" customWidth="1"/>
    <col min="4" max="4" width="53.44140625" style="116" bestFit="1" customWidth="1"/>
    <col min="5" max="5" width="28.44140625" style="116" bestFit="1" customWidth="1"/>
    <col min="6" max="6" width="6.6640625" style="191" customWidth="1"/>
    <col min="7" max="7" width="10" style="191" customWidth="1"/>
    <col min="8" max="8" width="6.77734375" style="194" bestFit="1" customWidth="1"/>
    <col min="9" max="9" width="6.6640625" style="191" customWidth="1"/>
    <col min="10" max="10" width="10" style="191" customWidth="1"/>
    <col min="11" max="11" width="6.77734375" style="194" bestFit="1" customWidth="1"/>
    <col min="12" max="12" width="6.6640625" style="191" customWidth="1"/>
    <col min="13" max="13" width="10" style="191" customWidth="1"/>
    <col min="14" max="16384" width="8.88671875" style="116"/>
  </cols>
  <sheetData>
    <row r="1" spans="1:13" ht="18.600000000000001" customHeight="1" thickBot="1" x14ac:dyDescent="0.4">
      <c r="A1" s="343" t="s">
        <v>4093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05"/>
      <c r="M1" s="305"/>
    </row>
    <row r="2" spans="1:13" ht="14.4" customHeight="1" thickBot="1" x14ac:dyDescent="0.35">
      <c r="A2" s="214" t="s">
        <v>232</v>
      </c>
      <c r="B2" s="190"/>
      <c r="C2" s="190"/>
      <c r="D2" s="190"/>
      <c r="E2" s="190"/>
      <c r="F2" s="198"/>
      <c r="G2" s="198"/>
      <c r="H2" s="199"/>
      <c r="I2" s="198"/>
      <c r="J2" s="198"/>
      <c r="K2" s="199"/>
      <c r="L2" s="198"/>
    </row>
    <row r="3" spans="1:13" ht="14.4" customHeight="1" thickBot="1" x14ac:dyDescent="0.35">
      <c r="E3" s="71" t="s">
        <v>113</v>
      </c>
      <c r="F3" s="43">
        <f>SUBTOTAL(9,F6:F1048576)</f>
        <v>3</v>
      </c>
      <c r="G3" s="43">
        <f>SUBTOTAL(9,G6:G1048576)</f>
        <v>361.41779859570306</v>
      </c>
      <c r="H3" s="44">
        <f>IF(M3=0,0,G3/M3)</f>
        <v>0.26952319373174699</v>
      </c>
      <c r="I3" s="43">
        <f>SUBTOTAL(9,I6:I1048576)</f>
        <v>3</v>
      </c>
      <c r="J3" s="43">
        <f>SUBTOTAL(9,J6:J1048576)</f>
        <v>979.53469455194647</v>
      </c>
      <c r="K3" s="44">
        <f>IF(M3=0,0,J3/M3)</f>
        <v>0.73047680626825306</v>
      </c>
      <c r="L3" s="43">
        <f>SUBTOTAL(9,L6:L1048576)</f>
        <v>6</v>
      </c>
      <c r="M3" s="45">
        <f>SUBTOTAL(9,M6:M1048576)</f>
        <v>1340.9524931476494</v>
      </c>
    </row>
    <row r="4" spans="1:13" ht="14.4" customHeight="1" thickBot="1" x14ac:dyDescent="0.35">
      <c r="A4" s="41"/>
      <c r="B4" s="41"/>
      <c r="C4" s="41"/>
      <c r="D4" s="41"/>
      <c r="E4" s="42"/>
      <c r="F4" s="347" t="s">
        <v>115</v>
      </c>
      <c r="G4" s="348"/>
      <c r="H4" s="349"/>
      <c r="I4" s="350" t="s">
        <v>114</v>
      </c>
      <c r="J4" s="348"/>
      <c r="K4" s="349"/>
      <c r="L4" s="351" t="s">
        <v>3</v>
      </c>
      <c r="M4" s="352"/>
    </row>
    <row r="5" spans="1:13" ht="14.4" customHeight="1" thickBot="1" x14ac:dyDescent="0.35">
      <c r="A5" s="442" t="s">
        <v>116</v>
      </c>
      <c r="B5" s="461" t="s">
        <v>117</v>
      </c>
      <c r="C5" s="461" t="s">
        <v>58</v>
      </c>
      <c r="D5" s="461" t="s">
        <v>118</v>
      </c>
      <c r="E5" s="461" t="s">
        <v>119</v>
      </c>
      <c r="F5" s="462" t="s">
        <v>15</v>
      </c>
      <c r="G5" s="462" t="s">
        <v>14</v>
      </c>
      <c r="H5" s="444" t="s">
        <v>120</v>
      </c>
      <c r="I5" s="443" t="s">
        <v>15</v>
      </c>
      <c r="J5" s="462" t="s">
        <v>14</v>
      </c>
      <c r="K5" s="444" t="s">
        <v>120</v>
      </c>
      <c r="L5" s="443" t="s">
        <v>15</v>
      </c>
      <c r="M5" s="463" t="s">
        <v>14</v>
      </c>
    </row>
    <row r="6" spans="1:13" ht="14.4" customHeight="1" x14ac:dyDescent="0.3">
      <c r="A6" s="424" t="s">
        <v>370</v>
      </c>
      <c r="B6" s="425" t="s">
        <v>4087</v>
      </c>
      <c r="C6" s="425" t="s">
        <v>4088</v>
      </c>
      <c r="D6" s="425" t="s">
        <v>4089</v>
      </c>
      <c r="E6" s="425" t="s">
        <v>4090</v>
      </c>
      <c r="F6" s="428"/>
      <c r="G6" s="428"/>
      <c r="H6" s="447">
        <v>0</v>
      </c>
      <c r="I6" s="428">
        <v>3</v>
      </c>
      <c r="J6" s="428">
        <v>979.53469455194647</v>
      </c>
      <c r="K6" s="447">
        <v>1</v>
      </c>
      <c r="L6" s="428">
        <v>3</v>
      </c>
      <c r="M6" s="429">
        <v>979.53469455194647</v>
      </c>
    </row>
    <row r="7" spans="1:13" ht="14.4" customHeight="1" thickBot="1" x14ac:dyDescent="0.35">
      <c r="A7" s="436" t="s">
        <v>370</v>
      </c>
      <c r="B7" s="437" t="s">
        <v>4091</v>
      </c>
      <c r="C7" s="437" t="s">
        <v>4022</v>
      </c>
      <c r="D7" s="437" t="s">
        <v>756</v>
      </c>
      <c r="E7" s="437" t="s">
        <v>4092</v>
      </c>
      <c r="F7" s="440">
        <v>3</v>
      </c>
      <c r="G7" s="440">
        <v>361.41779859570306</v>
      </c>
      <c r="H7" s="448">
        <v>1</v>
      </c>
      <c r="I7" s="440"/>
      <c r="J7" s="440"/>
      <c r="K7" s="448">
        <v>0</v>
      </c>
      <c r="L7" s="440">
        <v>3</v>
      </c>
      <c r="M7" s="441">
        <v>361.41779859570306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6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92" customWidth="1"/>
    <col min="2" max="2" width="5.44140625" style="191" bestFit="1" customWidth="1"/>
    <col min="3" max="3" width="6.109375" style="191" bestFit="1" customWidth="1"/>
    <col min="4" max="4" width="7.44140625" style="191" bestFit="1" customWidth="1"/>
    <col min="5" max="5" width="6.21875" style="191" bestFit="1" customWidth="1"/>
    <col min="6" max="6" width="6.33203125" style="194" bestFit="1" customWidth="1"/>
    <col min="7" max="7" width="6.109375" style="194" bestFit="1" customWidth="1"/>
    <col min="8" max="8" width="7.44140625" style="194" bestFit="1" customWidth="1"/>
    <col min="9" max="9" width="6.21875" style="194" bestFit="1" customWidth="1"/>
    <col min="10" max="10" width="5.44140625" style="191" bestFit="1" customWidth="1"/>
    <col min="11" max="11" width="6.109375" style="191" bestFit="1" customWidth="1"/>
    <col min="12" max="12" width="7.44140625" style="191" bestFit="1" customWidth="1"/>
    <col min="13" max="13" width="6.21875" style="191" bestFit="1" customWidth="1"/>
    <col min="14" max="14" width="5.33203125" style="194" bestFit="1" customWidth="1"/>
    <col min="15" max="15" width="6.109375" style="194" bestFit="1" customWidth="1"/>
    <col min="16" max="16" width="7.44140625" style="194" bestFit="1" customWidth="1"/>
    <col min="17" max="17" width="6.21875" style="194" bestFit="1" customWidth="1"/>
    <col min="18" max="16384" width="8.88671875" style="116"/>
  </cols>
  <sheetData>
    <row r="1" spans="1:17" ht="18.600000000000001" customHeight="1" thickBot="1" x14ac:dyDescent="0.4">
      <c r="A1" s="343" t="s">
        <v>189</v>
      </c>
      <c r="B1" s="343"/>
      <c r="C1" s="343"/>
      <c r="D1" s="343"/>
      <c r="E1" s="343"/>
      <c r="F1" s="306"/>
      <c r="G1" s="306"/>
      <c r="H1" s="306"/>
      <c r="I1" s="306"/>
      <c r="J1" s="336"/>
      <c r="K1" s="336"/>
      <c r="L1" s="336"/>
      <c r="M1" s="336"/>
      <c r="N1" s="336"/>
      <c r="O1" s="336"/>
      <c r="P1" s="336"/>
      <c r="Q1" s="336"/>
    </row>
    <row r="2" spans="1:17" ht="14.4" customHeight="1" thickBot="1" x14ac:dyDescent="0.35">
      <c r="A2" s="214" t="s">
        <v>232</v>
      </c>
      <c r="B2" s="198"/>
      <c r="C2" s="198"/>
      <c r="D2" s="198"/>
      <c r="E2" s="198"/>
    </row>
    <row r="3" spans="1:17" ht="14.4" customHeight="1" thickBot="1" x14ac:dyDescent="0.35">
      <c r="A3" s="281" t="s">
        <v>3</v>
      </c>
      <c r="B3" s="285">
        <f>SUM(B6:B1048576)</f>
        <v>1</v>
      </c>
      <c r="C3" s="286">
        <f>SUM(C6:C1048576)</f>
        <v>0</v>
      </c>
      <c r="D3" s="286">
        <f>SUM(D6:D1048576)</f>
        <v>0</v>
      </c>
      <c r="E3" s="287">
        <f>SUM(E6:E1048576)</f>
        <v>0</v>
      </c>
      <c r="F3" s="284">
        <f>IF(SUM($B3:$E3)=0,"",B3/SUM($B3:$E3))</f>
        <v>1</v>
      </c>
      <c r="G3" s="282">
        <f t="shared" ref="G3:I3" si="0">IF(SUM($B3:$E3)=0,"",C3/SUM($B3:$E3))</f>
        <v>0</v>
      </c>
      <c r="H3" s="282">
        <f t="shared" si="0"/>
        <v>0</v>
      </c>
      <c r="I3" s="283">
        <f t="shared" si="0"/>
        <v>0</v>
      </c>
      <c r="J3" s="286">
        <f>SUM(J6:J1048576)</f>
        <v>1</v>
      </c>
      <c r="K3" s="286">
        <f>SUM(K6:K1048576)</f>
        <v>0</v>
      </c>
      <c r="L3" s="286">
        <f>SUM(L6:L1048576)</f>
        <v>0</v>
      </c>
      <c r="M3" s="287">
        <f>SUM(M6:M1048576)</f>
        <v>0</v>
      </c>
      <c r="N3" s="284">
        <f>IF(SUM($J3:$M3)=0,"",J3/SUM($J3:$M3))</f>
        <v>1</v>
      </c>
      <c r="O3" s="282">
        <f t="shared" ref="O3:Q3" si="1">IF(SUM($J3:$M3)=0,"",K3/SUM($J3:$M3))</f>
        <v>0</v>
      </c>
      <c r="P3" s="282">
        <f t="shared" si="1"/>
        <v>0</v>
      </c>
      <c r="Q3" s="283">
        <f t="shared" si="1"/>
        <v>0</v>
      </c>
    </row>
    <row r="4" spans="1:17" ht="14.4" customHeight="1" thickBot="1" x14ac:dyDescent="0.35">
      <c r="A4" s="280"/>
      <c r="B4" s="356" t="s">
        <v>191</v>
      </c>
      <c r="C4" s="357"/>
      <c r="D4" s="357"/>
      <c r="E4" s="358"/>
      <c r="F4" s="353" t="s">
        <v>196</v>
      </c>
      <c r="G4" s="354"/>
      <c r="H4" s="354"/>
      <c r="I4" s="355"/>
      <c r="J4" s="356" t="s">
        <v>197</v>
      </c>
      <c r="K4" s="357"/>
      <c r="L4" s="357"/>
      <c r="M4" s="358"/>
      <c r="N4" s="353" t="s">
        <v>198</v>
      </c>
      <c r="O4" s="354"/>
      <c r="P4" s="354"/>
      <c r="Q4" s="355"/>
    </row>
    <row r="5" spans="1:17" ht="14.4" customHeight="1" thickBot="1" x14ac:dyDescent="0.35">
      <c r="A5" s="464" t="s">
        <v>190</v>
      </c>
      <c r="B5" s="465" t="s">
        <v>192</v>
      </c>
      <c r="C5" s="465" t="s">
        <v>193</v>
      </c>
      <c r="D5" s="465" t="s">
        <v>194</v>
      </c>
      <c r="E5" s="466" t="s">
        <v>195</v>
      </c>
      <c r="F5" s="467" t="s">
        <v>192</v>
      </c>
      <c r="G5" s="468" t="s">
        <v>193</v>
      </c>
      <c r="H5" s="468" t="s">
        <v>194</v>
      </c>
      <c r="I5" s="469" t="s">
        <v>195</v>
      </c>
      <c r="J5" s="465" t="s">
        <v>192</v>
      </c>
      <c r="K5" s="465" t="s">
        <v>193</v>
      </c>
      <c r="L5" s="465" t="s">
        <v>194</v>
      </c>
      <c r="M5" s="466" t="s">
        <v>195</v>
      </c>
      <c r="N5" s="467" t="s">
        <v>192</v>
      </c>
      <c r="O5" s="468" t="s">
        <v>193</v>
      </c>
      <c r="P5" s="468" t="s">
        <v>194</v>
      </c>
      <c r="Q5" s="469" t="s">
        <v>195</v>
      </c>
    </row>
    <row r="6" spans="1:17" ht="14.4" customHeight="1" x14ac:dyDescent="0.3">
      <c r="A6" s="472" t="s">
        <v>4094</v>
      </c>
      <c r="B6" s="476"/>
      <c r="C6" s="428"/>
      <c r="D6" s="428"/>
      <c r="E6" s="429"/>
      <c r="F6" s="474"/>
      <c r="G6" s="447"/>
      <c r="H6" s="447"/>
      <c r="I6" s="478"/>
      <c r="J6" s="476"/>
      <c r="K6" s="428"/>
      <c r="L6" s="428"/>
      <c r="M6" s="429"/>
      <c r="N6" s="474"/>
      <c r="O6" s="447"/>
      <c r="P6" s="447"/>
      <c r="Q6" s="470"/>
    </row>
    <row r="7" spans="1:17" ht="14.4" customHeight="1" thickBot="1" x14ac:dyDescent="0.35">
      <c r="A7" s="473" t="s">
        <v>4095</v>
      </c>
      <c r="B7" s="477">
        <v>1</v>
      </c>
      <c r="C7" s="440"/>
      <c r="D7" s="440"/>
      <c r="E7" s="441"/>
      <c r="F7" s="475">
        <v>1</v>
      </c>
      <c r="G7" s="448">
        <v>0</v>
      </c>
      <c r="H7" s="448">
        <v>0</v>
      </c>
      <c r="I7" s="479">
        <v>0</v>
      </c>
      <c r="J7" s="477">
        <v>1</v>
      </c>
      <c r="K7" s="440"/>
      <c r="L7" s="440"/>
      <c r="M7" s="441"/>
      <c r="N7" s="475">
        <v>1</v>
      </c>
      <c r="O7" s="448">
        <v>0</v>
      </c>
      <c r="P7" s="448">
        <v>0</v>
      </c>
      <c r="Q7" s="471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5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41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2" customWidth="1"/>
    <col min="2" max="2" width="61.109375" style="192" customWidth="1"/>
    <col min="3" max="3" width="9.5546875" style="116" customWidth="1"/>
    <col min="4" max="4" width="9.5546875" style="193" customWidth="1"/>
    <col min="5" max="5" width="2.21875" style="193" customWidth="1"/>
    <col min="6" max="6" width="9.5546875" style="194" customWidth="1"/>
    <col min="7" max="7" width="9.5546875" style="191" customWidth="1"/>
    <col min="8" max="9" width="9.5546875" style="116" customWidth="1"/>
    <col min="10" max="10" width="0" style="116" hidden="1" customWidth="1"/>
    <col min="11" max="16384" width="8.88671875" style="116"/>
  </cols>
  <sheetData>
    <row r="1" spans="1:10" ht="18.600000000000001" customHeight="1" thickBot="1" x14ac:dyDescent="0.4">
      <c r="A1" s="334" t="s">
        <v>124</v>
      </c>
      <c r="B1" s="335"/>
      <c r="C1" s="335"/>
      <c r="D1" s="335"/>
      <c r="E1" s="335"/>
      <c r="F1" s="335"/>
      <c r="G1" s="306"/>
      <c r="H1" s="336"/>
      <c r="I1" s="336"/>
    </row>
    <row r="2" spans="1:10" ht="14.4" customHeight="1" thickBot="1" x14ac:dyDescent="0.35">
      <c r="A2" s="214" t="s">
        <v>232</v>
      </c>
      <c r="B2" s="190"/>
      <c r="C2" s="190"/>
      <c r="D2" s="190"/>
      <c r="E2" s="190"/>
      <c r="F2" s="190"/>
    </row>
    <row r="3" spans="1:10" ht="14.4" customHeight="1" thickBot="1" x14ac:dyDescent="0.35">
      <c r="A3" s="214"/>
      <c r="B3" s="190"/>
      <c r="C3" s="272">
        <v>2014</v>
      </c>
      <c r="D3" s="273">
        <v>2015</v>
      </c>
      <c r="E3" s="7"/>
      <c r="F3" s="329">
        <v>2016</v>
      </c>
      <c r="G3" s="330"/>
      <c r="H3" s="330"/>
      <c r="I3" s="331"/>
    </row>
    <row r="4" spans="1:10" ht="14.4" customHeight="1" thickBot="1" x14ac:dyDescent="0.35">
      <c r="A4" s="277" t="s">
        <v>0</v>
      </c>
      <c r="B4" s="278" t="s">
        <v>188</v>
      </c>
      <c r="C4" s="332" t="s">
        <v>60</v>
      </c>
      <c r="D4" s="333"/>
      <c r="E4" s="279"/>
      <c r="F4" s="274" t="s">
        <v>60</v>
      </c>
      <c r="G4" s="275" t="s">
        <v>61</v>
      </c>
      <c r="H4" s="275" t="s">
        <v>55</v>
      </c>
      <c r="I4" s="276" t="s">
        <v>62</v>
      </c>
    </row>
    <row r="5" spans="1:10" ht="14.4" customHeight="1" x14ac:dyDescent="0.3">
      <c r="A5" s="412" t="s">
        <v>365</v>
      </c>
      <c r="B5" s="413" t="s">
        <v>366</v>
      </c>
      <c r="C5" s="414" t="s">
        <v>367</v>
      </c>
      <c r="D5" s="414" t="s">
        <v>367</v>
      </c>
      <c r="E5" s="414"/>
      <c r="F5" s="414" t="s">
        <v>367</v>
      </c>
      <c r="G5" s="414" t="s">
        <v>367</v>
      </c>
      <c r="H5" s="414" t="s">
        <v>367</v>
      </c>
      <c r="I5" s="415" t="s">
        <v>367</v>
      </c>
      <c r="J5" s="416" t="s">
        <v>56</v>
      </c>
    </row>
    <row r="6" spans="1:10" ht="14.4" customHeight="1" x14ac:dyDescent="0.3">
      <c r="A6" s="412" t="s">
        <v>365</v>
      </c>
      <c r="B6" s="413" t="s">
        <v>245</v>
      </c>
      <c r="C6" s="414">
        <v>5265.1256400000002</v>
      </c>
      <c r="D6" s="414">
        <v>5798.9134000000013</v>
      </c>
      <c r="E6" s="414"/>
      <c r="F6" s="414">
        <v>5777.3190400000012</v>
      </c>
      <c r="G6" s="414">
        <v>5800.00052362101</v>
      </c>
      <c r="H6" s="414">
        <v>-22.681483621008738</v>
      </c>
      <c r="I6" s="415">
        <v>0.99608939972873511</v>
      </c>
      <c r="J6" s="416" t="s">
        <v>1</v>
      </c>
    </row>
    <row r="7" spans="1:10" ht="14.4" customHeight="1" x14ac:dyDescent="0.3">
      <c r="A7" s="412" t="s">
        <v>365</v>
      </c>
      <c r="B7" s="413" t="s">
        <v>246</v>
      </c>
      <c r="C7" s="414">
        <v>975.44633999999996</v>
      </c>
      <c r="D7" s="414">
        <v>1260.6201899999987</v>
      </c>
      <c r="E7" s="414"/>
      <c r="F7" s="414">
        <v>1357.2824600000001</v>
      </c>
      <c r="G7" s="414">
        <v>1160.000104724206</v>
      </c>
      <c r="H7" s="414">
        <v>197.28235527579409</v>
      </c>
      <c r="I7" s="415">
        <v>1.1700709805734877</v>
      </c>
      <c r="J7" s="416" t="s">
        <v>1</v>
      </c>
    </row>
    <row r="8" spans="1:10" ht="14.4" customHeight="1" x14ac:dyDescent="0.3">
      <c r="A8" s="412" t="s">
        <v>365</v>
      </c>
      <c r="B8" s="413" t="s">
        <v>247</v>
      </c>
      <c r="C8" s="414">
        <v>9.9499800000000018</v>
      </c>
      <c r="D8" s="414">
        <v>7.6548099999989985</v>
      </c>
      <c r="E8" s="414"/>
      <c r="F8" s="414">
        <v>6.1089899999990003</v>
      </c>
      <c r="G8" s="414">
        <v>10.000000902794</v>
      </c>
      <c r="H8" s="414">
        <v>-3.8910109027949993</v>
      </c>
      <c r="I8" s="415">
        <v>0.61089894484830987</v>
      </c>
      <c r="J8" s="416" t="s">
        <v>1</v>
      </c>
    </row>
    <row r="9" spans="1:10" ht="14.4" customHeight="1" x14ac:dyDescent="0.3">
      <c r="A9" s="412" t="s">
        <v>365</v>
      </c>
      <c r="B9" s="413" t="s">
        <v>248</v>
      </c>
      <c r="C9" s="414">
        <v>577.27082000000007</v>
      </c>
      <c r="D9" s="414">
        <v>656.65573999999901</v>
      </c>
      <c r="E9" s="414"/>
      <c r="F9" s="414">
        <v>625.21633999999892</v>
      </c>
      <c r="G9" s="414">
        <v>852.00007691812004</v>
      </c>
      <c r="H9" s="414">
        <v>-226.78373691812112</v>
      </c>
      <c r="I9" s="415">
        <v>0.73382192905609822</v>
      </c>
      <c r="J9" s="416" t="s">
        <v>1</v>
      </c>
    </row>
    <row r="10" spans="1:10" ht="14.4" customHeight="1" x14ac:dyDescent="0.3">
      <c r="A10" s="412" t="s">
        <v>365</v>
      </c>
      <c r="B10" s="413" t="s">
        <v>249</v>
      </c>
      <c r="C10" s="414">
        <v>4.1469999999999994</v>
      </c>
      <c r="D10" s="414">
        <v>4.904999999999001</v>
      </c>
      <c r="E10" s="414"/>
      <c r="F10" s="414">
        <v>3.5575099999990005</v>
      </c>
      <c r="G10" s="414">
        <v>4.0000003611170003</v>
      </c>
      <c r="H10" s="414">
        <v>-0.44249036111799978</v>
      </c>
      <c r="I10" s="415">
        <v>0.88937741970742368</v>
      </c>
      <c r="J10" s="416" t="s">
        <v>1</v>
      </c>
    </row>
    <row r="11" spans="1:10" ht="14.4" customHeight="1" x14ac:dyDescent="0.3">
      <c r="A11" s="412" t="s">
        <v>365</v>
      </c>
      <c r="B11" s="413" t="s">
        <v>250</v>
      </c>
      <c r="C11" s="414">
        <v>40.187800000000003</v>
      </c>
      <c r="D11" s="414">
        <v>62.338000000000001</v>
      </c>
      <c r="E11" s="414"/>
      <c r="F11" s="414">
        <v>42.855999999997998</v>
      </c>
      <c r="G11" s="414">
        <v>50.000004513973003</v>
      </c>
      <c r="H11" s="414">
        <v>-7.1440045139750055</v>
      </c>
      <c r="I11" s="415">
        <v>0.8571199226196361</v>
      </c>
      <c r="J11" s="416" t="s">
        <v>1</v>
      </c>
    </row>
    <row r="12" spans="1:10" ht="14.4" customHeight="1" x14ac:dyDescent="0.3">
      <c r="A12" s="412" t="s">
        <v>365</v>
      </c>
      <c r="B12" s="413" t="s">
        <v>251</v>
      </c>
      <c r="C12" s="414" t="s">
        <v>367</v>
      </c>
      <c r="D12" s="414">
        <v>4.41716</v>
      </c>
      <c r="E12" s="414"/>
      <c r="F12" s="414">
        <v>0</v>
      </c>
      <c r="G12" s="414">
        <v>4.0000003611170003</v>
      </c>
      <c r="H12" s="414">
        <v>-4.0000003611170003</v>
      </c>
      <c r="I12" s="415">
        <v>0</v>
      </c>
      <c r="J12" s="416" t="s">
        <v>1</v>
      </c>
    </row>
    <row r="13" spans="1:10" ht="14.4" customHeight="1" x14ac:dyDescent="0.3">
      <c r="A13" s="412" t="s">
        <v>365</v>
      </c>
      <c r="B13" s="413" t="s">
        <v>368</v>
      </c>
      <c r="C13" s="414">
        <v>6872.1275800000003</v>
      </c>
      <c r="D13" s="414">
        <v>7795.5042999999969</v>
      </c>
      <c r="E13" s="414"/>
      <c r="F13" s="414">
        <v>7812.3403399999961</v>
      </c>
      <c r="G13" s="414">
        <v>7880.0007114023365</v>
      </c>
      <c r="H13" s="414">
        <v>-67.660371402340388</v>
      </c>
      <c r="I13" s="415">
        <v>0.99141365922665003</v>
      </c>
      <c r="J13" s="416" t="s">
        <v>369</v>
      </c>
    </row>
    <row r="15" spans="1:10" ht="14.4" customHeight="1" x14ac:dyDescent="0.3">
      <c r="A15" s="412" t="s">
        <v>365</v>
      </c>
      <c r="B15" s="413" t="s">
        <v>366</v>
      </c>
      <c r="C15" s="414" t="s">
        <v>367</v>
      </c>
      <c r="D15" s="414" t="s">
        <v>367</v>
      </c>
      <c r="E15" s="414"/>
      <c r="F15" s="414" t="s">
        <v>367</v>
      </c>
      <c r="G15" s="414" t="s">
        <v>367</v>
      </c>
      <c r="H15" s="414" t="s">
        <v>367</v>
      </c>
      <c r="I15" s="415" t="s">
        <v>367</v>
      </c>
      <c r="J15" s="416" t="s">
        <v>56</v>
      </c>
    </row>
    <row r="16" spans="1:10" ht="14.4" customHeight="1" x14ac:dyDescent="0.3">
      <c r="A16" s="412" t="s">
        <v>370</v>
      </c>
      <c r="B16" s="413" t="s">
        <v>371</v>
      </c>
      <c r="C16" s="414" t="s">
        <v>367</v>
      </c>
      <c r="D16" s="414" t="s">
        <v>367</v>
      </c>
      <c r="E16" s="414"/>
      <c r="F16" s="414" t="s">
        <v>367</v>
      </c>
      <c r="G16" s="414" t="s">
        <v>367</v>
      </c>
      <c r="H16" s="414" t="s">
        <v>367</v>
      </c>
      <c r="I16" s="415" t="s">
        <v>367</v>
      </c>
      <c r="J16" s="416" t="s">
        <v>0</v>
      </c>
    </row>
    <row r="17" spans="1:10" ht="14.4" customHeight="1" x14ac:dyDescent="0.3">
      <c r="A17" s="412" t="s">
        <v>370</v>
      </c>
      <c r="B17" s="413" t="s">
        <v>245</v>
      </c>
      <c r="C17" s="414">
        <v>167.86442</v>
      </c>
      <c r="D17" s="414">
        <v>151.95241999999999</v>
      </c>
      <c r="E17" s="414"/>
      <c r="F17" s="414">
        <v>121.2</v>
      </c>
      <c r="G17" s="414">
        <v>137.01602319602199</v>
      </c>
      <c r="H17" s="414">
        <v>-15.816023196021987</v>
      </c>
      <c r="I17" s="415">
        <v>0.88456807585639241</v>
      </c>
      <c r="J17" s="416" t="s">
        <v>1</v>
      </c>
    </row>
    <row r="18" spans="1:10" ht="14.4" customHeight="1" x14ac:dyDescent="0.3">
      <c r="A18" s="412" t="s">
        <v>370</v>
      </c>
      <c r="B18" s="413" t="s">
        <v>246</v>
      </c>
      <c r="C18" s="414">
        <v>12.57916</v>
      </c>
      <c r="D18" s="414">
        <v>0</v>
      </c>
      <c r="E18" s="414"/>
      <c r="F18" s="414" t="s">
        <v>367</v>
      </c>
      <c r="G18" s="414" t="s">
        <v>367</v>
      </c>
      <c r="H18" s="414" t="s">
        <v>367</v>
      </c>
      <c r="I18" s="415" t="s">
        <v>367</v>
      </c>
      <c r="J18" s="416" t="s">
        <v>1</v>
      </c>
    </row>
    <row r="19" spans="1:10" ht="14.4" customHeight="1" x14ac:dyDescent="0.3">
      <c r="A19" s="412" t="s">
        <v>370</v>
      </c>
      <c r="B19" s="413" t="s">
        <v>247</v>
      </c>
      <c r="C19" s="414">
        <v>0.13593</v>
      </c>
      <c r="D19" s="414">
        <v>0</v>
      </c>
      <c r="E19" s="414"/>
      <c r="F19" s="414" t="s">
        <v>367</v>
      </c>
      <c r="G19" s="414" t="s">
        <v>367</v>
      </c>
      <c r="H19" s="414" t="s">
        <v>367</v>
      </c>
      <c r="I19" s="415" t="s">
        <v>367</v>
      </c>
      <c r="J19" s="416" t="s">
        <v>1</v>
      </c>
    </row>
    <row r="20" spans="1:10" ht="14.4" customHeight="1" x14ac:dyDescent="0.3">
      <c r="A20" s="412" t="s">
        <v>370</v>
      </c>
      <c r="B20" s="413" t="s">
        <v>248</v>
      </c>
      <c r="C20" s="414">
        <v>9.0060300000000009</v>
      </c>
      <c r="D20" s="414">
        <v>0</v>
      </c>
      <c r="E20" s="414"/>
      <c r="F20" s="414" t="s">
        <v>367</v>
      </c>
      <c r="G20" s="414" t="s">
        <v>367</v>
      </c>
      <c r="H20" s="414" t="s">
        <v>367</v>
      </c>
      <c r="I20" s="415" t="s">
        <v>367</v>
      </c>
      <c r="J20" s="416" t="s">
        <v>1</v>
      </c>
    </row>
    <row r="21" spans="1:10" ht="14.4" customHeight="1" x14ac:dyDescent="0.3">
      <c r="A21" s="412" t="s">
        <v>370</v>
      </c>
      <c r="B21" s="413" t="s">
        <v>249</v>
      </c>
      <c r="C21" s="414">
        <v>0</v>
      </c>
      <c r="D21" s="414" t="s">
        <v>367</v>
      </c>
      <c r="E21" s="414"/>
      <c r="F21" s="414" t="s">
        <v>367</v>
      </c>
      <c r="G21" s="414" t="s">
        <v>367</v>
      </c>
      <c r="H21" s="414" t="s">
        <v>367</v>
      </c>
      <c r="I21" s="415" t="s">
        <v>367</v>
      </c>
      <c r="J21" s="416" t="s">
        <v>1</v>
      </c>
    </row>
    <row r="22" spans="1:10" ht="14.4" customHeight="1" x14ac:dyDescent="0.3">
      <c r="A22" s="412" t="s">
        <v>370</v>
      </c>
      <c r="B22" s="413" t="s">
        <v>250</v>
      </c>
      <c r="C22" s="414">
        <v>4.33</v>
      </c>
      <c r="D22" s="414">
        <v>1.5620000000000001</v>
      </c>
      <c r="E22" s="414"/>
      <c r="F22" s="414">
        <v>0.83999999999899999</v>
      </c>
      <c r="G22" s="414">
        <v>1.378446239733</v>
      </c>
      <c r="H22" s="414">
        <v>-0.53844623973399997</v>
      </c>
      <c r="I22" s="415">
        <v>0.60938176316669768</v>
      </c>
      <c r="J22" s="416" t="s">
        <v>1</v>
      </c>
    </row>
    <row r="23" spans="1:10" ht="14.4" customHeight="1" x14ac:dyDescent="0.3">
      <c r="A23" s="412" t="s">
        <v>370</v>
      </c>
      <c r="B23" s="413" t="s">
        <v>372</v>
      </c>
      <c r="C23" s="414">
        <v>193.91554000000002</v>
      </c>
      <c r="D23" s="414">
        <v>153.51442</v>
      </c>
      <c r="E23" s="414"/>
      <c r="F23" s="414">
        <v>122.039999999999</v>
      </c>
      <c r="G23" s="414">
        <v>138.39446943575498</v>
      </c>
      <c r="H23" s="414">
        <v>-16.354469435755988</v>
      </c>
      <c r="I23" s="415">
        <v>0.88182714596591594</v>
      </c>
      <c r="J23" s="416" t="s">
        <v>373</v>
      </c>
    </row>
    <row r="24" spans="1:10" ht="14.4" customHeight="1" x14ac:dyDescent="0.3">
      <c r="A24" s="412" t="s">
        <v>367</v>
      </c>
      <c r="B24" s="413" t="s">
        <v>367</v>
      </c>
      <c r="C24" s="414" t="s">
        <v>367</v>
      </c>
      <c r="D24" s="414" t="s">
        <v>367</v>
      </c>
      <c r="E24" s="414"/>
      <c r="F24" s="414" t="s">
        <v>367</v>
      </c>
      <c r="G24" s="414" t="s">
        <v>367</v>
      </c>
      <c r="H24" s="414" t="s">
        <v>367</v>
      </c>
      <c r="I24" s="415" t="s">
        <v>367</v>
      </c>
      <c r="J24" s="416" t="s">
        <v>374</v>
      </c>
    </row>
    <row r="25" spans="1:10" ht="14.4" customHeight="1" x14ac:dyDescent="0.3">
      <c r="A25" s="412" t="s">
        <v>375</v>
      </c>
      <c r="B25" s="413" t="s">
        <v>376</v>
      </c>
      <c r="C25" s="414" t="s">
        <v>367</v>
      </c>
      <c r="D25" s="414" t="s">
        <v>367</v>
      </c>
      <c r="E25" s="414"/>
      <c r="F25" s="414" t="s">
        <v>367</v>
      </c>
      <c r="G25" s="414" t="s">
        <v>367</v>
      </c>
      <c r="H25" s="414" t="s">
        <v>367</v>
      </c>
      <c r="I25" s="415" t="s">
        <v>367</v>
      </c>
      <c r="J25" s="416" t="s">
        <v>0</v>
      </c>
    </row>
    <row r="26" spans="1:10" ht="14.4" customHeight="1" x14ac:dyDescent="0.3">
      <c r="A26" s="412" t="s">
        <v>375</v>
      </c>
      <c r="B26" s="413" t="s">
        <v>245</v>
      </c>
      <c r="C26" s="414">
        <v>5097.2612200000003</v>
      </c>
      <c r="D26" s="414">
        <v>5065.1838800000014</v>
      </c>
      <c r="E26" s="414"/>
      <c r="F26" s="414">
        <v>4950.8712500000011</v>
      </c>
      <c r="G26" s="414">
        <v>4967.8563434575599</v>
      </c>
      <c r="H26" s="414">
        <v>-16.985093457558833</v>
      </c>
      <c r="I26" s="415">
        <v>0.99658100148569562</v>
      </c>
      <c r="J26" s="416" t="s">
        <v>1</v>
      </c>
    </row>
    <row r="27" spans="1:10" ht="14.4" customHeight="1" x14ac:dyDescent="0.3">
      <c r="A27" s="412" t="s">
        <v>375</v>
      </c>
      <c r="B27" s="413" t="s">
        <v>246</v>
      </c>
      <c r="C27" s="414">
        <v>962.86717999999996</v>
      </c>
      <c r="D27" s="414">
        <v>1216.6266499999988</v>
      </c>
      <c r="E27" s="414"/>
      <c r="F27" s="414">
        <v>1319.5658900000001</v>
      </c>
      <c r="G27" s="414">
        <v>1115.8560597538101</v>
      </c>
      <c r="H27" s="414">
        <v>203.70983024618999</v>
      </c>
      <c r="I27" s="415">
        <v>1.1825592364405264</v>
      </c>
      <c r="J27" s="416" t="s">
        <v>1</v>
      </c>
    </row>
    <row r="28" spans="1:10" ht="14.4" customHeight="1" x14ac:dyDescent="0.3">
      <c r="A28" s="412" t="s">
        <v>375</v>
      </c>
      <c r="B28" s="413" t="s">
        <v>247</v>
      </c>
      <c r="C28" s="414">
        <v>9.8140500000000017</v>
      </c>
      <c r="D28" s="414">
        <v>7.6548099999989985</v>
      </c>
      <c r="E28" s="414"/>
      <c r="F28" s="414">
        <v>6.1089899999990003</v>
      </c>
      <c r="G28" s="414">
        <v>10.000000902794</v>
      </c>
      <c r="H28" s="414">
        <v>-3.8910109027949993</v>
      </c>
      <c r="I28" s="415">
        <v>0.61089894484830987</v>
      </c>
      <c r="J28" s="416" t="s">
        <v>1</v>
      </c>
    </row>
    <row r="29" spans="1:10" ht="14.4" customHeight="1" x14ac:dyDescent="0.3">
      <c r="A29" s="412" t="s">
        <v>375</v>
      </c>
      <c r="B29" s="413" t="s">
        <v>248</v>
      </c>
      <c r="C29" s="414">
        <v>568.26479000000006</v>
      </c>
      <c r="D29" s="414">
        <v>624.599099999999</v>
      </c>
      <c r="E29" s="414"/>
      <c r="F29" s="414">
        <v>621.32403999999894</v>
      </c>
      <c r="G29" s="414">
        <v>824.41140351824106</v>
      </c>
      <c r="H29" s="414">
        <v>-203.08736351824211</v>
      </c>
      <c r="I29" s="415">
        <v>0.75365774581531664</v>
      </c>
      <c r="J29" s="416" t="s">
        <v>1</v>
      </c>
    </row>
    <row r="30" spans="1:10" ht="14.4" customHeight="1" x14ac:dyDescent="0.3">
      <c r="A30" s="412" t="s">
        <v>375</v>
      </c>
      <c r="B30" s="413" t="s">
        <v>249</v>
      </c>
      <c r="C30" s="414">
        <v>4.1469999999999994</v>
      </c>
      <c r="D30" s="414">
        <v>4.904999999999001</v>
      </c>
      <c r="E30" s="414"/>
      <c r="F30" s="414">
        <v>3.5575099999990005</v>
      </c>
      <c r="G30" s="414">
        <v>4.0000003611170003</v>
      </c>
      <c r="H30" s="414">
        <v>-0.44249036111799978</v>
      </c>
      <c r="I30" s="415">
        <v>0.88937741970742368</v>
      </c>
      <c r="J30" s="416" t="s">
        <v>1</v>
      </c>
    </row>
    <row r="31" spans="1:10" ht="14.4" customHeight="1" x14ac:dyDescent="0.3">
      <c r="A31" s="412" t="s">
        <v>375</v>
      </c>
      <c r="B31" s="413" t="s">
        <v>250</v>
      </c>
      <c r="C31" s="414">
        <v>35.857800000000005</v>
      </c>
      <c r="D31" s="414">
        <v>60.776000000000003</v>
      </c>
      <c r="E31" s="414"/>
      <c r="F31" s="414">
        <v>42.015999999998996</v>
      </c>
      <c r="G31" s="414">
        <v>48.621558274240002</v>
      </c>
      <c r="H31" s="414">
        <v>-6.6055582742410053</v>
      </c>
      <c r="I31" s="415">
        <v>0.86414342714020598</v>
      </c>
      <c r="J31" s="416" t="s">
        <v>1</v>
      </c>
    </row>
    <row r="32" spans="1:10" ht="14.4" customHeight="1" x14ac:dyDescent="0.3">
      <c r="A32" s="412" t="s">
        <v>375</v>
      </c>
      <c r="B32" s="413" t="s">
        <v>377</v>
      </c>
      <c r="C32" s="414">
        <v>6678.2120400000003</v>
      </c>
      <c r="D32" s="414">
        <v>6979.745439999997</v>
      </c>
      <c r="E32" s="414"/>
      <c r="F32" s="414">
        <v>6943.4436799999958</v>
      </c>
      <c r="G32" s="414">
        <v>6970.7453662677608</v>
      </c>
      <c r="H32" s="414">
        <v>-27.301686267765035</v>
      </c>
      <c r="I32" s="415">
        <v>0.99608339068015872</v>
      </c>
      <c r="J32" s="416" t="s">
        <v>373</v>
      </c>
    </row>
    <row r="33" spans="1:10" ht="14.4" customHeight="1" x14ac:dyDescent="0.3">
      <c r="A33" s="412" t="s">
        <v>367</v>
      </c>
      <c r="B33" s="413" t="s">
        <v>367</v>
      </c>
      <c r="C33" s="414" t="s">
        <v>367</v>
      </c>
      <c r="D33" s="414" t="s">
        <v>367</v>
      </c>
      <c r="E33" s="414"/>
      <c r="F33" s="414" t="s">
        <v>367</v>
      </c>
      <c r="G33" s="414" t="s">
        <v>367</v>
      </c>
      <c r="H33" s="414" t="s">
        <v>367</v>
      </c>
      <c r="I33" s="415" t="s">
        <v>367</v>
      </c>
      <c r="J33" s="416" t="s">
        <v>374</v>
      </c>
    </row>
    <row r="34" spans="1:10" ht="14.4" customHeight="1" x14ac:dyDescent="0.3">
      <c r="A34" s="412" t="s">
        <v>4096</v>
      </c>
      <c r="B34" s="413" t="s">
        <v>4097</v>
      </c>
      <c r="C34" s="414" t="s">
        <v>367</v>
      </c>
      <c r="D34" s="414" t="s">
        <v>367</v>
      </c>
      <c r="E34" s="414"/>
      <c r="F34" s="414" t="s">
        <v>367</v>
      </c>
      <c r="G34" s="414" t="s">
        <v>367</v>
      </c>
      <c r="H34" s="414" t="s">
        <v>367</v>
      </c>
      <c r="I34" s="415" t="s">
        <v>367</v>
      </c>
      <c r="J34" s="416" t="s">
        <v>0</v>
      </c>
    </row>
    <row r="35" spans="1:10" ht="14.4" customHeight="1" x14ac:dyDescent="0.3">
      <c r="A35" s="412" t="s">
        <v>4096</v>
      </c>
      <c r="B35" s="413" t="s">
        <v>245</v>
      </c>
      <c r="C35" s="414" t="s">
        <v>367</v>
      </c>
      <c r="D35" s="414">
        <v>581.77710000000002</v>
      </c>
      <c r="E35" s="414"/>
      <c r="F35" s="414">
        <v>705.24779000000001</v>
      </c>
      <c r="G35" s="414">
        <v>695.12815696742803</v>
      </c>
      <c r="H35" s="414">
        <v>10.119633032571983</v>
      </c>
      <c r="I35" s="415">
        <v>1.0145579386061989</v>
      </c>
      <c r="J35" s="416" t="s">
        <v>1</v>
      </c>
    </row>
    <row r="36" spans="1:10" ht="14.4" customHeight="1" x14ac:dyDescent="0.3">
      <c r="A36" s="412" t="s">
        <v>4096</v>
      </c>
      <c r="B36" s="413" t="s">
        <v>246</v>
      </c>
      <c r="C36" s="414" t="s">
        <v>367</v>
      </c>
      <c r="D36" s="414">
        <v>43.993539999999996</v>
      </c>
      <c r="E36" s="414"/>
      <c r="F36" s="414">
        <v>37.716569999999997</v>
      </c>
      <c r="G36" s="414">
        <v>44.144044970396003</v>
      </c>
      <c r="H36" s="414">
        <v>-6.4274749703960055</v>
      </c>
      <c r="I36" s="415">
        <v>0.85439768886819467</v>
      </c>
      <c r="J36" s="416" t="s">
        <v>1</v>
      </c>
    </row>
    <row r="37" spans="1:10" ht="14.4" customHeight="1" x14ac:dyDescent="0.3">
      <c r="A37" s="412" t="s">
        <v>4096</v>
      </c>
      <c r="B37" s="413" t="s">
        <v>248</v>
      </c>
      <c r="C37" s="414" t="s">
        <v>367</v>
      </c>
      <c r="D37" s="414">
        <v>32.056640000000002</v>
      </c>
      <c r="E37" s="414"/>
      <c r="F37" s="414">
        <v>3.8923000000000001</v>
      </c>
      <c r="G37" s="414">
        <v>27.588673399878999</v>
      </c>
      <c r="H37" s="414">
        <v>-23.696373399879</v>
      </c>
      <c r="I37" s="415">
        <v>0.14108326064047252</v>
      </c>
      <c r="J37" s="416" t="s">
        <v>1</v>
      </c>
    </row>
    <row r="38" spans="1:10" ht="14.4" customHeight="1" x14ac:dyDescent="0.3">
      <c r="A38" s="412" t="s">
        <v>4096</v>
      </c>
      <c r="B38" s="413" t="s">
        <v>251</v>
      </c>
      <c r="C38" s="414" t="s">
        <v>367</v>
      </c>
      <c r="D38" s="414">
        <v>4.41716</v>
      </c>
      <c r="E38" s="414"/>
      <c r="F38" s="414">
        <v>0</v>
      </c>
      <c r="G38" s="414">
        <v>4.0000003611170003</v>
      </c>
      <c r="H38" s="414">
        <v>-4.0000003611170003</v>
      </c>
      <c r="I38" s="415">
        <v>0</v>
      </c>
      <c r="J38" s="416" t="s">
        <v>1</v>
      </c>
    </row>
    <row r="39" spans="1:10" ht="14.4" customHeight="1" x14ac:dyDescent="0.3">
      <c r="A39" s="412" t="s">
        <v>4096</v>
      </c>
      <c r="B39" s="413" t="s">
        <v>4098</v>
      </c>
      <c r="C39" s="414" t="s">
        <v>367</v>
      </c>
      <c r="D39" s="414">
        <v>662.24443999999994</v>
      </c>
      <c r="E39" s="414"/>
      <c r="F39" s="414">
        <v>746.85666000000003</v>
      </c>
      <c r="G39" s="414">
        <v>770.86087569882</v>
      </c>
      <c r="H39" s="414">
        <v>-24.004215698819962</v>
      </c>
      <c r="I39" s="415">
        <v>0.96886050848402561</v>
      </c>
      <c r="J39" s="416" t="s">
        <v>373</v>
      </c>
    </row>
    <row r="40" spans="1:10" ht="14.4" customHeight="1" x14ac:dyDescent="0.3">
      <c r="A40" s="412" t="s">
        <v>367</v>
      </c>
      <c r="B40" s="413" t="s">
        <v>367</v>
      </c>
      <c r="C40" s="414" t="s">
        <v>367</v>
      </c>
      <c r="D40" s="414" t="s">
        <v>367</v>
      </c>
      <c r="E40" s="414"/>
      <c r="F40" s="414" t="s">
        <v>367</v>
      </c>
      <c r="G40" s="414" t="s">
        <v>367</v>
      </c>
      <c r="H40" s="414" t="s">
        <v>367</v>
      </c>
      <c r="I40" s="415" t="s">
        <v>367</v>
      </c>
      <c r="J40" s="416" t="s">
        <v>374</v>
      </c>
    </row>
    <row r="41" spans="1:10" ht="14.4" customHeight="1" x14ac:dyDescent="0.3">
      <c r="A41" s="412" t="s">
        <v>365</v>
      </c>
      <c r="B41" s="413" t="s">
        <v>368</v>
      </c>
      <c r="C41" s="414">
        <v>6872.1275800000003</v>
      </c>
      <c r="D41" s="414">
        <v>7795.5042999999969</v>
      </c>
      <c r="E41" s="414"/>
      <c r="F41" s="414">
        <v>7812.3403399999952</v>
      </c>
      <c r="G41" s="414">
        <v>7880.0007114023365</v>
      </c>
      <c r="H41" s="414">
        <v>-67.660371402341298</v>
      </c>
      <c r="I41" s="415">
        <v>0.99141365922664992</v>
      </c>
      <c r="J41" s="416" t="s">
        <v>369</v>
      </c>
    </row>
  </sheetData>
  <mergeCells count="3">
    <mergeCell ref="A1:I1"/>
    <mergeCell ref="F3:I3"/>
    <mergeCell ref="C4:D4"/>
  </mergeCells>
  <conditionalFormatting sqref="F14 F42:F65537">
    <cfRule type="cellIs" dxfId="24" priority="18" stopIfTrue="1" operator="greaterThan">
      <formula>1</formula>
    </cfRule>
  </conditionalFormatting>
  <conditionalFormatting sqref="H5:H13">
    <cfRule type="expression" dxfId="23" priority="14">
      <formula>$H5&gt;0</formula>
    </cfRule>
  </conditionalFormatting>
  <conditionalFormatting sqref="I5:I13">
    <cfRule type="expression" dxfId="22" priority="15">
      <formula>$I5&gt;1</formula>
    </cfRule>
  </conditionalFormatting>
  <conditionalFormatting sqref="B5:B13">
    <cfRule type="expression" dxfId="21" priority="11">
      <formula>OR($J5="NS",$J5="SumaNS",$J5="Účet")</formula>
    </cfRule>
  </conditionalFormatting>
  <conditionalFormatting sqref="F5:I13 B5:D13">
    <cfRule type="expression" dxfId="20" priority="17">
      <formula>AND($J5&lt;&gt;"",$J5&lt;&gt;"mezeraKL")</formula>
    </cfRule>
  </conditionalFormatting>
  <conditionalFormatting sqref="B5:D13 F5:I13">
    <cfRule type="expression" dxfId="19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8" priority="13">
      <formula>OR($J5="SumaNS",$J5="NS")</formula>
    </cfRule>
  </conditionalFormatting>
  <conditionalFormatting sqref="A5:A13">
    <cfRule type="expression" dxfId="17" priority="9">
      <formula>AND($J5&lt;&gt;"mezeraKL",$J5&lt;&gt;"")</formula>
    </cfRule>
  </conditionalFormatting>
  <conditionalFormatting sqref="A5:A13">
    <cfRule type="expression" dxfId="16" priority="10">
      <formula>AND($J5&lt;&gt;"",$J5&lt;&gt;"mezeraKL")</formula>
    </cfRule>
  </conditionalFormatting>
  <conditionalFormatting sqref="H15:H41">
    <cfRule type="expression" dxfId="15" priority="5">
      <formula>$H15&gt;0</formula>
    </cfRule>
  </conditionalFormatting>
  <conditionalFormatting sqref="A15:A41">
    <cfRule type="expression" dxfId="14" priority="2">
      <formula>AND($J15&lt;&gt;"mezeraKL",$J15&lt;&gt;"")</formula>
    </cfRule>
  </conditionalFormatting>
  <conditionalFormatting sqref="I15:I41">
    <cfRule type="expression" dxfId="13" priority="6">
      <formula>$I15&gt;1</formula>
    </cfRule>
  </conditionalFormatting>
  <conditionalFormatting sqref="B15:B41">
    <cfRule type="expression" dxfId="12" priority="1">
      <formula>OR($J15="NS",$J15="SumaNS",$J15="Účet")</formula>
    </cfRule>
  </conditionalFormatting>
  <conditionalFormatting sqref="A15:D41 F15:I41">
    <cfRule type="expression" dxfId="11" priority="8">
      <formula>AND($J15&lt;&gt;"",$J15&lt;&gt;"mezeraKL")</formula>
    </cfRule>
  </conditionalFormatting>
  <conditionalFormatting sqref="B15:D41 F15:I41">
    <cfRule type="expression" dxfId="10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41 F15:I41">
    <cfRule type="expression" dxfId="9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4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6" hidden="1" customWidth="1" outlineLevel="1"/>
    <col min="2" max="2" width="28.33203125" style="116" hidden="1" customWidth="1" outlineLevel="1"/>
    <col min="3" max="3" width="5.33203125" style="193" bestFit="1" customWidth="1" collapsed="1"/>
    <col min="4" max="4" width="18.77734375" style="197" customWidth="1"/>
    <col min="5" max="5" width="9" style="193" bestFit="1" customWidth="1"/>
    <col min="6" max="6" width="18.77734375" style="197" customWidth="1"/>
    <col min="7" max="7" width="12.44140625" style="193" hidden="1" customWidth="1" outlineLevel="1"/>
    <col min="8" max="8" width="25.77734375" style="193" customWidth="1" collapsed="1"/>
    <col min="9" max="9" width="7.77734375" style="191" customWidth="1"/>
    <col min="10" max="10" width="10" style="191" customWidth="1"/>
    <col min="11" max="11" width="11.109375" style="191" customWidth="1"/>
    <col min="12" max="16384" width="8.88671875" style="116"/>
  </cols>
  <sheetData>
    <row r="1" spans="1:11" ht="18.600000000000001" customHeight="1" thickBot="1" x14ac:dyDescent="0.4">
      <c r="A1" s="341" t="s">
        <v>4384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</row>
    <row r="2" spans="1:11" ht="14.4" customHeight="1" thickBot="1" x14ac:dyDescent="0.35">
      <c r="A2" s="214" t="s">
        <v>232</v>
      </c>
      <c r="B2" s="62"/>
      <c r="C2" s="195"/>
      <c r="D2" s="195"/>
      <c r="E2" s="195"/>
      <c r="F2" s="195"/>
      <c r="G2" s="195"/>
      <c r="H2" s="195"/>
      <c r="I2" s="196"/>
      <c r="J2" s="196"/>
      <c r="K2" s="196"/>
    </row>
    <row r="3" spans="1:11" ht="14.4" customHeight="1" thickBot="1" x14ac:dyDescent="0.35">
      <c r="A3" s="62"/>
      <c r="B3" s="62"/>
      <c r="C3" s="337"/>
      <c r="D3" s="338"/>
      <c r="E3" s="338"/>
      <c r="F3" s="338"/>
      <c r="G3" s="338"/>
      <c r="H3" s="128" t="s">
        <v>113</v>
      </c>
      <c r="I3" s="84">
        <f>IF(J3&lt;&gt;0,K3/J3,0)</f>
        <v>14.340937333641731</v>
      </c>
      <c r="J3" s="84">
        <f>SUBTOTAL(9,J5:J1048576)</f>
        <v>544758</v>
      </c>
      <c r="K3" s="85">
        <f>SUBTOTAL(9,K5:K1048576)</f>
        <v>7812340.3400000026</v>
      </c>
    </row>
    <row r="4" spans="1:11" s="192" customFormat="1" ht="14.4" customHeight="1" thickBot="1" x14ac:dyDescent="0.35">
      <c r="A4" s="417" t="s">
        <v>4</v>
      </c>
      <c r="B4" s="418" t="s">
        <v>5</v>
      </c>
      <c r="C4" s="418" t="s">
        <v>0</v>
      </c>
      <c r="D4" s="418" t="s">
        <v>6</v>
      </c>
      <c r="E4" s="418" t="s">
        <v>7</v>
      </c>
      <c r="F4" s="418" t="s">
        <v>1</v>
      </c>
      <c r="G4" s="418" t="s">
        <v>58</v>
      </c>
      <c r="H4" s="419" t="s">
        <v>11</v>
      </c>
      <c r="I4" s="420" t="s">
        <v>127</v>
      </c>
      <c r="J4" s="420" t="s">
        <v>13</v>
      </c>
      <c r="K4" s="421" t="s">
        <v>138</v>
      </c>
    </row>
    <row r="5" spans="1:11" ht="14.4" customHeight="1" x14ac:dyDescent="0.3">
      <c r="A5" s="424" t="s">
        <v>365</v>
      </c>
      <c r="B5" s="425" t="s">
        <v>366</v>
      </c>
      <c r="C5" s="426" t="s">
        <v>375</v>
      </c>
      <c r="D5" s="427" t="s">
        <v>4370</v>
      </c>
      <c r="E5" s="426" t="s">
        <v>4371</v>
      </c>
      <c r="F5" s="427" t="s">
        <v>4372</v>
      </c>
      <c r="G5" s="426" t="s">
        <v>4099</v>
      </c>
      <c r="H5" s="426" t="s">
        <v>4100</v>
      </c>
      <c r="I5" s="428">
        <v>28.734000000000002</v>
      </c>
      <c r="J5" s="428">
        <v>198</v>
      </c>
      <c r="K5" s="429">
        <v>5689.24</v>
      </c>
    </row>
    <row r="6" spans="1:11" ht="14.4" customHeight="1" x14ac:dyDescent="0.3">
      <c r="A6" s="430" t="s">
        <v>365</v>
      </c>
      <c r="B6" s="431" t="s">
        <v>366</v>
      </c>
      <c r="C6" s="432" t="s">
        <v>375</v>
      </c>
      <c r="D6" s="433" t="s">
        <v>4370</v>
      </c>
      <c r="E6" s="432" t="s">
        <v>4371</v>
      </c>
      <c r="F6" s="433" t="s">
        <v>4372</v>
      </c>
      <c r="G6" s="432" t="s">
        <v>4101</v>
      </c>
      <c r="H6" s="432" t="s">
        <v>4102</v>
      </c>
      <c r="I6" s="434">
        <v>0.42</v>
      </c>
      <c r="J6" s="434">
        <v>1000</v>
      </c>
      <c r="K6" s="435">
        <v>419.75</v>
      </c>
    </row>
    <row r="7" spans="1:11" ht="14.4" customHeight="1" x14ac:dyDescent="0.3">
      <c r="A7" s="430" t="s">
        <v>365</v>
      </c>
      <c r="B7" s="431" t="s">
        <v>366</v>
      </c>
      <c r="C7" s="432" t="s">
        <v>375</v>
      </c>
      <c r="D7" s="433" t="s">
        <v>4370</v>
      </c>
      <c r="E7" s="432" t="s">
        <v>4373</v>
      </c>
      <c r="F7" s="433" t="s">
        <v>4374</v>
      </c>
      <c r="G7" s="432" t="s">
        <v>4103</v>
      </c>
      <c r="H7" s="432" t="s">
        <v>4104</v>
      </c>
      <c r="I7" s="434">
        <v>2.75</v>
      </c>
      <c r="J7" s="434">
        <v>100</v>
      </c>
      <c r="K7" s="435">
        <v>275</v>
      </c>
    </row>
    <row r="8" spans="1:11" ht="14.4" customHeight="1" x14ac:dyDescent="0.3">
      <c r="A8" s="430" t="s">
        <v>365</v>
      </c>
      <c r="B8" s="431" t="s">
        <v>366</v>
      </c>
      <c r="C8" s="432" t="s">
        <v>375</v>
      </c>
      <c r="D8" s="433" t="s">
        <v>4370</v>
      </c>
      <c r="E8" s="432" t="s">
        <v>4373</v>
      </c>
      <c r="F8" s="433" t="s">
        <v>4374</v>
      </c>
      <c r="G8" s="432" t="s">
        <v>4105</v>
      </c>
      <c r="H8" s="432" t="s">
        <v>4106</v>
      </c>
      <c r="I8" s="434">
        <v>1.0900000000000001</v>
      </c>
      <c r="J8" s="434">
        <v>400</v>
      </c>
      <c r="K8" s="435">
        <v>436</v>
      </c>
    </row>
    <row r="9" spans="1:11" ht="14.4" customHeight="1" x14ac:dyDescent="0.3">
      <c r="A9" s="430" t="s">
        <v>365</v>
      </c>
      <c r="B9" s="431" t="s">
        <v>366</v>
      </c>
      <c r="C9" s="432" t="s">
        <v>375</v>
      </c>
      <c r="D9" s="433" t="s">
        <v>4370</v>
      </c>
      <c r="E9" s="432" t="s">
        <v>4373</v>
      </c>
      <c r="F9" s="433" t="s">
        <v>4374</v>
      </c>
      <c r="G9" s="432" t="s">
        <v>4107</v>
      </c>
      <c r="H9" s="432" t="s">
        <v>4108</v>
      </c>
      <c r="I9" s="434">
        <v>1.6745454545454548</v>
      </c>
      <c r="J9" s="434">
        <v>8200</v>
      </c>
      <c r="K9" s="435">
        <v>13723</v>
      </c>
    </row>
    <row r="10" spans="1:11" ht="14.4" customHeight="1" x14ac:dyDescent="0.3">
      <c r="A10" s="430" t="s">
        <v>365</v>
      </c>
      <c r="B10" s="431" t="s">
        <v>366</v>
      </c>
      <c r="C10" s="432" t="s">
        <v>375</v>
      </c>
      <c r="D10" s="433" t="s">
        <v>4370</v>
      </c>
      <c r="E10" s="432" t="s">
        <v>4373</v>
      </c>
      <c r="F10" s="433" t="s">
        <v>4374</v>
      </c>
      <c r="G10" s="432" t="s">
        <v>4109</v>
      </c>
      <c r="H10" s="432" t="s">
        <v>4110</v>
      </c>
      <c r="I10" s="434">
        <v>0.67</v>
      </c>
      <c r="J10" s="434">
        <v>400</v>
      </c>
      <c r="K10" s="435">
        <v>268</v>
      </c>
    </row>
    <row r="11" spans="1:11" ht="14.4" customHeight="1" x14ac:dyDescent="0.3">
      <c r="A11" s="430" t="s">
        <v>365</v>
      </c>
      <c r="B11" s="431" t="s">
        <v>366</v>
      </c>
      <c r="C11" s="432" t="s">
        <v>375</v>
      </c>
      <c r="D11" s="433" t="s">
        <v>4370</v>
      </c>
      <c r="E11" s="432" t="s">
        <v>4373</v>
      </c>
      <c r="F11" s="433" t="s">
        <v>4374</v>
      </c>
      <c r="G11" s="432" t="s">
        <v>4111</v>
      </c>
      <c r="H11" s="432" t="s">
        <v>4112</v>
      </c>
      <c r="I11" s="434">
        <v>1.97</v>
      </c>
      <c r="J11" s="434">
        <v>4200</v>
      </c>
      <c r="K11" s="435">
        <v>8274</v>
      </c>
    </row>
    <row r="12" spans="1:11" ht="14.4" customHeight="1" x14ac:dyDescent="0.3">
      <c r="A12" s="430" t="s">
        <v>365</v>
      </c>
      <c r="B12" s="431" t="s">
        <v>366</v>
      </c>
      <c r="C12" s="432" t="s">
        <v>375</v>
      </c>
      <c r="D12" s="433" t="s">
        <v>4370</v>
      </c>
      <c r="E12" s="432" t="s">
        <v>4373</v>
      </c>
      <c r="F12" s="433" t="s">
        <v>4374</v>
      </c>
      <c r="G12" s="432" t="s">
        <v>4113</v>
      </c>
      <c r="H12" s="432" t="s">
        <v>4114</v>
      </c>
      <c r="I12" s="434">
        <v>2.17</v>
      </c>
      <c r="J12" s="434">
        <v>100</v>
      </c>
      <c r="K12" s="435">
        <v>217</v>
      </c>
    </row>
    <row r="13" spans="1:11" ht="14.4" customHeight="1" x14ac:dyDescent="0.3">
      <c r="A13" s="430" t="s">
        <v>365</v>
      </c>
      <c r="B13" s="431" t="s">
        <v>366</v>
      </c>
      <c r="C13" s="432" t="s">
        <v>375</v>
      </c>
      <c r="D13" s="433" t="s">
        <v>4370</v>
      </c>
      <c r="E13" s="432" t="s">
        <v>4373</v>
      </c>
      <c r="F13" s="433" t="s">
        <v>4374</v>
      </c>
      <c r="G13" s="432" t="s">
        <v>4115</v>
      </c>
      <c r="H13" s="432" t="s">
        <v>4116</v>
      </c>
      <c r="I13" s="434">
        <v>0.86777777777777765</v>
      </c>
      <c r="J13" s="434">
        <v>66000</v>
      </c>
      <c r="K13" s="435">
        <v>57637.400000000009</v>
      </c>
    </row>
    <row r="14" spans="1:11" ht="14.4" customHeight="1" x14ac:dyDescent="0.3">
      <c r="A14" s="430" t="s">
        <v>365</v>
      </c>
      <c r="B14" s="431" t="s">
        <v>366</v>
      </c>
      <c r="C14" s="432" t="s">
        <v>375</v>
      </c>
      <c r="D14" s="433" t="s">
        <v>4370</v>
      </c>
      <c r="E14" s="432" t="s">
        <v>4373</v>
      </c>
      <c r="F14" s="433" t="s">
        <v>4374</v>
      </c>
      <c r="G14" s="432" t="s">
        <v>4115</v>
      </c>
      <c r="H14" s="432" t="s">
        <v>4117</v>
      </c>
      <c r="I14" s="434">
        <v>0.89</v>
      </c>
      <c r="J14" s="434">
        <v>46000</v>
      </c>
      <c r="K14" s="435">
        <v>41116.050000000003</v>
      </c>
    </row>
    <row r="15" spans="1:11" ht="14.4" customHeight="1" x14ac:dyDescent="0.3">
      <c r="A15" s="430" t="s">
        <v>365</v>
      </c>
      <c r="B15" s="431" t="s">
        <v>366</v>
      </c>
      <c r="C15" s="432" t="s">
        <v>375</v>
      </c>
      <c r="D15" s="433" t="s">
        <v>4370</v>
      </c>
      <c r="E15" s="432" t="s">
        <v>4373</v>
      </c>
      <c r="F15" s="433" t="s">
        <v>4374</v>
      </c>
      <c r="G15" s="432" t="s">
        <v>4118</v>
      </c>
      <c r="H15" s="432" t="s">
        <v>4119</v>
      </c>
      <c r="I15" s="434">
        <v>17.475999999999999</v>
      </c>
      <c r="J15" s="434">
        <v>2500</v>
      </c>
      <c r="K15" s="435">
        <v>44140.800000000003</v>
      </c>
    </row>
    <row r="16" spans="1:11" ht="14.4" customHeight="1" x14ac:dyDescent="0.3">
      <c r="A16" s="430" t="s">
        <v>365</v>
      </c>
      <c r="B16" s="431" t="s">
        <v>366</v>
      </c>
      <c r="C16" s="432" t="s">
        <v>375</v>
      </c>
      <c r="D16" s="433" t="s">
        <v>4370</v>
      </c>
      <c r="E16" s="432" t="s">
        <v>4373</v>
      </c>
      <c r="F16" s="433" t="s">
        <v>4374</v>
      </c>
      <c r="G16" s="432" t="s">
        <v>4120</v>
      </c>
      <c r="H16" s="432" t="s">
        <v>4121</v>
      </c>
      <c r="I16" s="434">
        <v>10.289999999999997</v>
      </c>
      <c r="J16" s="434">
        <v>5400</v>
      </c>
      <c r="K16" s="435">
        <v>55539</v>
      </c>
    </row>
    <row r="17" spans="1:11" ht="14.4" customHeight="1" x14ac:dyDescent="0.3">
      <c r="A17" s="430" t="s">
        <v>365</v>
      </c>
      <c r="B17" s="431" t="s">
        <v>366</v>
      </c>
      <c r="C17" s="432" t="s">
        <v>375</v>
      </c>
      <c r="D17" s="433" t="s">
        <v>4370</v>
      </c>
      <c r="E17" s="432" t="s">
        <v>4373</v>
      </c>
      <c r="F17" s="433" t="s">
        <v>4374</v>
      </c>
      <c r="G17" s="432" t="s">
        <v>4122</v>
      </c>
      <c r="H17" s="432" t="s">
        <v>4123</v>
      </c>
      <c r="I17" s="434">
        <v>17.059999999999999</v>
      </c>
      <c r="J17" s="434">
        <v>290</v>
      </c>
      <c r="K17" s="435">
        <v>4947.6499999999996</v>
      </c>
    </row>
    <row r="18" spans="1:11" ht="14.4" customHeight="1" x14ac:dyDescent="0.3">
      <c r="A18" s="430" t="s">
        <v>365</v>
      </c>
      <c r="B18" s="431" t="s">
        <v>366</v>
      </c>
      <c r="C18" s="432" t="s">
        <v>375</v>
      </c>
      <c r="D18" s="433" t="s">
        <v>4370</v>
      </c>
      <c r="E18" s="432" t="s">
        <v>4373</v>
      </c>
      <c r="F18" s="433" t="s">
        <v>4374</v>
      </c>
      <c r="G18" s="432" t="s">
        <v>4124</v>
      </c>
      <c r="H18" s="432" t="s">
        <v>4125</v>
      </c>
      <c r="I18" s="434">
        <v>257.56</v>
      </c>
      <c r="J18" s="434">
        <v>504</v>
      </c>
      <c r="K18" s="435">
        <v>129808.8</v>
      </c>
    </row>
    <row r="19" spans="1:11" ht="14.4" customHeight="1" x14ac:dyDescent="0.3">
      <c r="A19" s="430" t="s">
        <v>365</v>
      </c>
      <c r="B19" s="431" t="s">
        <v>366</v>
      </c>
      <c r="C19" s="432" t="s">
        <v>375</v>
      </c>
      <c r="D19" s="433" t="s">
        <v>4370</v>
      </c>
      <c r="E19" s="432" t="s">
        <v>4373</v>
      </c>
      <c r="F19" s="433" t="s">
        <v>4374</v>
      </c>
      <c r="G19" s="432" t="s">
        <v>4126</v>
      </c>
      <c r="H19" s="432" t="s">
        <v>4127</v>
      </c>
      <c r="I19" s="434">
        <v>105.88</v>
      </c>
      <c r="J19" s="434">
        <v>936</v>
      </c>
      <c r="K19" s="435">
        <v>99099</v>
      </c>
    </row>
    <row r="20" spans="1:11" ht="14.4" customHeight="1" x14ac:dyDescent="0.3">
      <c r="A20" s="430" t="s">
        <v>365</v>
      </c>
      <c r="B20" s="431" t="s">
        <v>366</v>
      </c>
      <c r="C20" s="432" t="s">
        <v>375</v>
      </c>
      <c r="D20" s="433" t="s">
        <v>4370</v>
      </c>
      <c r="E20" s="432" t="s">
        <v>4373</v>
      </c>
      <c r="F20" s="433" t="s">
        <v>4374</v>
      </c>
      <c r="G20" s="432" t="s">
        <v>4128</v>
      </c>
      <c r="H20" s="432" t="s">
        <v>4129</v>
      </c>
      <c r="I20" s="434">
        <v>89.54</v>
      </c>
      <c r="J20" s="434">
        <v>3</v>
      </c>
      <c r="K20" s="435">
        <v>268.62</v>
      </c>
    </row>
    <row r="21" spans="1:11" ht="14.4" customHeight="1" x14ac:dyDescent="0.3">
      <c r="A21" s="430" t="s">
        <v>365</v>
      </c>
      <c r="B21" s="431" t="s">
        <v>366</v>
      </c>
      <c r="C21" s="432" t="s">
        <v>375</v>
      </c>
      <c r="D21" s="433" t="s">
        <v>4370</v>
      </c>
      <c r="E21" s="432" t="s">
        <v>4373</v>
      </c>
      <c r="F21" s="433" t="s">
        <v>4374</v>
      </c>
      <c r="G21" s="432" t="s">
        <v>4130</v>
      </c>
      <c r="H21" s="432" t="s">
        <v>4131</v>
      </c>
      <c r="I21" s="434">
        <v>2397.0100000000002</v>
      </c>
      <c r="J21" s="434">
        <v>7</v>
      </c>
      <c r="K21" s="435">
        <v>16779.07</v>
      </c>
    </row>
    <row r="22" spans="1:11" ht="14.4" customHeight="1" x14ac:dyDescent="0.3">
      <c r="A22" s="430" t="s">
        <v>365</v>
      </c>
      <c r="B22" s="431" t="s">
        <v>366</v>
      </c>
      <c r="C22" s="432" t="s">
        <v>375</v>
      </c>
      <c r="D22" s="433" t="s">
        <v>4370</v>
      </c>
      <c r="E22" s="432" t="s">
        <v>4373</v>
      </c>
      <c r="F22" s="433" t="s">
        <v>4374</v>
      </c>
      <c r="G22" s="432" t="s">
        <v>4132</v>
      </c>
      <c r="H22" s="432" t="s">
        <v>4133</v>
      </c>
      <c r="I22" s="434">
        <v>1.93</v>
      </c>
      <c r="J22" s="434">
        <v>960</v>
      </c>
      <c r="K22" s="435">
        <v>1852.76</v>
      </c>
    </row>
    <row r="23" spans="1:11" ht="14.4" customHeight="1" x14ac:dyDescent="0.3">
      <c r="A23" s="430" t="s">
        <v>365</v>
      </c>
      <c r="B23" s="431" t="s">
        <v>366</v>
      </c>
      <c r="C23" s="432" t="s">
        <v>375</v>
      </c>
      <c r="D23" s="433" t="s">
        <v>4370</v>
      </c>
      <c r="E23" s="432" t="s">
        <v>4373</v>
      </c>
      <c r="F23" s="433" t="s">
        <v>4374</v>
      </c>
      <c r="G23" s="432" t="s">
        <v>4134</v>
      </c>
      <c r="H23" s="432" t="s">
        <v>4135</v>
      </c>
      <c r="I23" s="434">
        <v>2088.46</v>
      </c>
      <c r="J23" s="434">
        <v>5</v>
      </c>
      <c r="K23" s="435">
        <v>10442.299999999999</v>
      </c>
    </row>
    <row r="24" spans="1:11" ht="14.4" customHeight="1" x14ac:dyDescent="0.3">
      <c r="A24" s="430" t="s">
        <v>365</v>
      </c>
      <c r="B24" s="431" t="s">
        <v>366</v>
      </c>
      <c r="C24" s="432" t="s">
        <v>375</v>
      </c>
      <c r="D24" s="433" t="s">
        <v>4370</v>
      </c>
      <c r="E24" s="432" t="s">
        <v>4373</v>
      </c>
      <c r="F24" s="433" t="s">
        <v>4374</v>
      </c>
      <c r="G24" s="432" t="s">
        <v>4136</v>
      </c>
      <c r="H24" s="432" t="s">
        <v>4137</v>
      </c>
      <c r="I24" s="434">
        <v>329.11999999999995</v>
      </c>
      <c r="J24" s="434">
        <v>90</v>
      </c>
      <c r="K24" s="435">
        <v>29620.800000000003</v>
      </c>
    </row>
    <row r="25" spans="1:11" ht="14.4" customHeight="1" x14ac:dyDescent="0.3">
      <c r="A25" s="430" t="s">
        <v>365</v>
      </c>
      <c r="B25" s="431" t="s">
        <v>366</v>
      </c>
      <c r="C25" s="432" t="s">
        <v>375</v>
      </c>
      <c r="D25" s="433" t="s">
        <v>4370</v>
      </c>
      <c r="E25" s="432" t="s">
        <v>4373</v>
      </c>
      <c r="F25" s="433" t="s">
        <v>4374</v>
      </c>
      <c r="G25" s="432" t="s">
        <v>4138</v>
      </c>
      <c r="H25" s="432" t="s">
        <v>4139</v>
      </c>
      <c r="I25" s="434">
        <v>546.48333333333335</v>
      </c>
      <c r="J25" s="434">
        <v>16</v>
      </c>
      <c r="K25" s="435">
        <v>8711.5</v>
      </c>
    </row>
    <row r="26" spans="1:11" ht="14.4" customHeight="1" x14ac:dyDescent="0.3">
      <c r="A26" s="430" t="s">
        <v>365</v>
      </c>
      <c r="B26" s="431" t="s">
        <v>366</v>
      </c>
      <c r="C26" s="432" t="s">
        <v>375</v>
      </c>
      <c r="D26" s="433" t="s">
        <v>4370</v>
      </c>
      <c r="E26" s="432" t="s">
        <v>4373</v>
      </c>
      <c r="F26" s="433" t="s">
        <v>4374</v>
      </c>
      <c r="G26" s="432" t="s">
        <v>4140</v>
      </c>
      <c r="H26" s="432" t="s">
        <v>4141</v>
      </c>
      <c r="I26" s="434">
        <v>168.98</v>
      </c>
      <c r="J26" s="434">
        <v>10</v>
      </c>
      <c r="K26" s="435">
        <v>1689.76</v>
      </c>
    </row>
    <row r="27" spans="1:11" ht="14.4" customHeight="1" x14ac:dyDescent="0.3">
      <c r="A27" s="430" t="s">
        <v>365</v>
      </c>
      <c r="B27" s="431" t="s">
        <v>366</v>
      </c>
      <c r="C27" s="432" t="s">
        <v>375</v>
      </c>
      <c r="D27" s="433" t="s">
        <v>4370</v>
      </c>
      <c r="E27" s="432" t="s">
        <v>4373</v>
      </c>
      <c r="F27" s="433" t="s">
        <v>4374</v>
      </c>
      <c r="G27" s="432" t="s">
        <v>4142</v>
      </c>
      <c r="H27" s="432" t="s">
        <v>4143</v>
      </c>
      <c r="I27" s="434">
        <v>52.66</v>
      </c>
      <c r="J27" s="434">
        <v>1080</v>
      </c>
      <c r="K27" s="435">
        <v>56870</v>
      </c>
    </row>
    <row r="28" spans="1:11" ht="14.4" customHeight="1" x14ac:dyDescent="0.3">
      <c r="A28" s="430" t="s">
        <v>365</v>
      </c>
      <c r="B28" s="431" t="s">
        <v>366</v>
      </c>
      <c r="C28" s="432" t="s">
        <v>375</v>
      </c>
      <c r="D28" s="433" t="s">
        <v>4370</v>
      </c>
      <c r="E28" s="432" t="s">
        <v>4373</v>
      </c>
      <c r="F28" s="433" t="s">
        <v>4374</v>
      </c>
      <c r="G28" s="432" t="s">
        <v>4144</v>
      </c>
      <c r="H28" s="432" t="s">
        <v>4145</v>
      </c>
      <c r="I28" s="434">
        <v>157.16</v>
      </c>
      <c r="J28" s="434">
        <v>110</v>
      </c>
      <c r="K28" s="435">
        <v>16198.1</v>
      </c>
    </row>
    <row r="29" spans="1:11" ht="14.4" customHeight="1" x14ac:dyDescent="0.3">
      <c r="A29" s="430" t="s">
        <v>365</v>
      </c>
      <c r="B29" s="431" t="s">
        <v>366</v>
      </c>
      <c r="C29" s="432" t="s">
        <v>375</v>
      </c>
      <c r="D29" s="433" t="s">
        <v>4370</v>
      </c>
      <c r="E29" s="432" t="s">
        <v>4373</v>
      </c>
      <c r="F29" s="433" t="s">
        <v>4374</v>
      </c>
      <c r="G29" s="432" t="s">
        <v>4146</v>
      </c>
      <c r="H29" s="432" t="s">
        <v>4147</v>
      </c>
      <c r="I29" s="434">
        <v>546.9</v>
      </c>
      <c r="J29" s="434">
        <v>10</v>
      </c>
      <c r="K29" s="435">
        <v>5469</v>
      </c>
    </row>
    <row r="30" spans="1:11" ht="14.4" customHeight="1" x14ac:dyDescent="0.3">
      <c r="A30" s="430" t="s">
        <v>365</v>
      </c>
      <c r="B30" s="431" t="s">
        <v>366</v>
      </c>
      <c r="C30" s="432" t="s">
        <v>375</v>
      </c>
      <c r="D30" s="433" t="s">
        <v>4370</v>
      </c>
      <c r="E30" s="432" t="s">
        <v>4373</v>
      </c>
      <c r="F30" s="433" t="s">
        <v>4374</v>
      </c>
      <c r="G30" s="432" t="s">
        <v>4148</v>
      </c>
      <c r="H30" s="432" t="s">
        <v>4149</v>
      </c>
      <c r="I30" s="434">
        <v>2828.98</v>
      </c>
      <c r="J30" s="434">
        <v>2</v>
      </c>
      <c r="K30" s="435">
        <v>5657.96</v>
      </c>
    </row>
    <row r="31" spans="1:11" ht="14.4" customHeight="1" x14ac:dyDescent="0.3">
      <c r="A31" s="430" t="s">
        <v>365</v>
      </c>
      <c r="B31" s="431" t="s">
        <v>366</v>
      </c>
      <c r="C31" s="432" t="s">
        <v>375</v>
      </c>
      <c r="D31" s="433" t="s">
        <v>4370</v>
      </c>
      <c r="E31" s="432" t="s">
        <v>4373</v>
      </c>
      <c r="F31" s="433" t="s">
        <v>4374</v>
      </c>
      <c r="G31" s="432" t="s">
        <v>4150</v>
      </c>
      <c r="H31" s="432" t="s">
        <v>4151</v>
      </c>
      <c r="I31" s="434">
        <v>1583.89</v>
      </c>
      <c r="J31" s="434">
        <v>6</v>
      </c>
      <c r="K31" s="435">
        <v>9503.34</v>
      </c>
    </row>
    <row r="32" spans="1:11" ht="14.4" customHeight="1" x14ac:dyDescent="0.3">
      <c r="A32" s="430" t="s">
        <v>365</v>
      </c>
      <c r="B32" s="431" t="s">
        <v>366</v>
      </c>
      <c r="C32" s="432" t="s">
        <v>375</v>
      </c>
      <c r="D32" s="433" t="s">
        <v>4370</v>
      </c>
      <c r="E32" s="432" t="s">
        <v>4375</v>
      </c>
      <c r="F32" s="433" t="s">
        <v>4376</v>
      </c>
      <c r="G32" s="432" t="s">
        <v>4152</v>
      </c>
      <c r="H32" s="432" t="s">
        <v>4153</v>
      </c>
      <c r="I32" s="434">
        <v>4.338000000000001</v>
      </c>
      <c r="J32" s="434">
        <v>31680</v>
      </c>
      <c r="K32" s="435">
        <v>137749.79</v>
      </c>
    </row>
    <row r="33" spans="1:11" ht="14.4" customHeight="1" x14ac:dyDescent="0.3">
      <c r="A33" s="430" t="s">
        <v>365</v>
      </c>
      <c r="B33" s="431" t="s">
        <v>366</v>
      </c>
      <c r="C33" s="432" t="s">
        <v>375</v>
      </c>
      <c r="D33" s="433" t="s">
        <v>4370</v>
      </c>
      <c r="E33" s="432" t="s">
        <v>4375</v>
      </c>
      <c r="F33" s="433" t="s">
        <v>4376</v>
      </c>
      <c r="G33" s="432" t="s">
        <v>4154</v>
      </c>
      <c r="H33" s="432" t="s">
        <v>4155</v>
      </c>
      <c r="I33" s="434">
        <v>9.31</v>
      </c>
      <c r="J33" s="434">
        <v>21960</v>
      </c>
      <c r="K33" s="435">
        <v>204453.2</v>
      </c>
    </row>
    <row r="34" spans="1:11" ht="14.4" customHeight="1" x14ac:dyDescent="0.3">
      <c r="A34" s="430" t="s">
        <v>365</v>
      </c>
      <c r="B34" s="431" t="s">
        <v>366</v>
      </c>
      <c r="C34" s="432" t="s">
        <v>375</v>
      </c>
      <c r="D34" s="433" t="s">
        <v>4370</v>
      </c>
      <c r="E34" s="432" t="s">
        <v>4375</v>
      </c>
      <c r="F34" s="433" t="s">
        <v>4376</v>
      </c>
      <c r="G34" s="432" t="s">
        <v>4156</v>
      </c>
      <c r="H34" s="432" t="s">
        <v>4157</v>
      </c>
      <c r="I34" s="434">
        <v>9.570666666666666</v>
      </c>
      <c r="J34" s="434">
        <v>4300</v>
      </c>
      <c r="K34" s="435">
        <v>40776.160000000003</v>
      </c>
    </row>
    <row r="35" spans="1:11" ht="14.4" customHeight="1" x14ac:dyDescent="0.3">
      <c r="A35" s="430" t="s">
        <v>365</v>
      </c>
      <c r="B35" s="431" t="s">
        <v>366</v>
      </c>
      <c r="C35" s="432" t="s">
        <v>375</v>
      </c>
      <c r="D35" s="433" t="s">
        <v>4370</v>
      </c>
      <c r="E35" s="432" t="s">
        <v>4375</v>
      </c>
      <c r="F35" s="433" t="s">
        <v>4376</v>
      </c>
      <c r="G35" s="432" t="s">
        <v>4158</v>
      </c>
      <c r="H35" s="432" t="s">
        <v>4159</v>
      </c>
      <c r="I35" s="434">
        <v>4.3500000000000005</v>
      </c>
      <c r="J35" s="434">
        <v>30720</v>
      </c>
      <c r="K35" s="435">
        <v>133692.43</v>
      </c>
    </row>
    <row r="36" spans="1:11" ht="14.4" customHeight="1" x14ac:dyDescent="0.3">
      <c r="A36" s="430" t="s">
        <v>365</v>
      </c>
      <c r="B36" s="431" t="s">
        <v>366</v>
      </c>
      <c r="C36" s="432" t="s">
        <v>375</v>
      </c>
      <c r="D36" s="433" t="s">
        <v>4370</v>
      </c>
      <c r="E36" s="432" t="s">
        <v>4375</v>
      </c>
      <c r="F36" s="433" t="s">
        <v>4376</v>
      </c>
      <c r="G36" s="432" t="s">
        <v>4160</v>
      </c>
      <c r="H36" s="432" t="s">
        <v>4161</v>
      </c>
      <c r="I36" s="434">
        <v>0.87272727272727268</v>
      </c>
      <c r="J36" s="434">
        <v>77000</v>
      </c>
      <c r="K36" s="435">
        <v>67569.919999999984</v>
      </c>
    </row>
    <row r="37" spans="1:11" ht="14.4" customHeight="1" x14ac:dyDescent="0.3">
      <c r="A37" s="430" t="s">
        <v>365</v>
      </c>
      <c r="B37" s="431" t="s">
        <v>366</v>
      </c>
      <c r="C37" s="432" t="s">
        <v>375</v>
      </c>
      <c r="D37" s="433" t="s">
        <v>4370</v>
      </c>
      <c r="E37" s="432" t="s">
        <v>4375</v>
      </c>
      <c r="F37" s="433" t="s">
        <v>4376</v>
      </c>
      <c r="G37" s="432" t="s">
        <v>4162</v>
      </c>
      <c r="H37" s="432" t="s">
        <v>4163</v>
      </c>
      <c r="I37" s="434">
        <v>0.92333333333333334</v>
      </c>
      <c r="J37" s="434">
        <v>14000</v>
      </c>
      <c r="K37" s="435">
        <v>13015.73</v>
      </c>
    </row>
    <row r="38" spans="1:11" ht="14.4" customHeight="1" x14ac:dyDescent="0.3">
      <c r="A38" s="430" t="s">
        <v>365</v>
      </c>
      <c r="B38" s="431" t="s">
        <v>366</v>
      </c>
      <c r="C38" s="432" t="s">
        <v>375</v>
      </c>
      <c r="D38" s="433" t="s">
        <v>4370</v>
      </c>
      <c r="E38" s="432" t="s">
        <v>4375</v>
      </c>
      <c r="F38" s="433" t="s">
        <v>4376</v>
      </c>
      <c r="G38" s="432" t="s">
        <v>4164</v>
      </c>
      <c r="H38" s="432" t="s">
        <v>4165</v>
      </c>
      <c r="I38" s="434">
        <v>1.54</v>
      </c>
      <c r="J38" s="434">
        <v>19000</v>
      </c>
      <c r="K38" s="435">
        <v>29195.02</v>
      </c>
    </row>
    <row r="39" spans="1:11" ht="14.4" customHeight="1" x14ac:dyDescent="0.3">
      <c r="A39" s="430" t="s">
        <v>365</v>
      </c>
      <c r="B39" s="431" t="s">
        <v>366</v>
      </c>
      <c r="C39" s="432" t="s">
        <v>375</v>
      </c>
      <c r="D39" s="433" t="s">
        <v>4370</v>
      </c>
      <c r="E39" s="432" t="s">
        <v>4375</v>
      </c>
      <c r="F39" s="433" t="s">
        <v>4376</v>
      </c>
      <c r="G39" s="432" t="s">
        <v>4166</v>
      </c>
      <c r="H39" s="432" t="s">
        <v>4167</v>
      </c>
      <c r="I39" s="434">
        <v>8.7000000000000011</v>
      </c>
      <c r="J39" s="434">
        <v>17600</v>
      </c>
      <c r="K39" s="435">
        <v>153065</v>
      </c>
    </row>
    <row r="40" spans="1:11" ht="14.4" customHeight="1" x14ac:dyDescent="0.3">
      <c r="A40" s="430" t="s">
        <v>365</v>
      </c>
      <c r="B40" s="431" t="s">
        <v>366</v>
      </c>
      <c r="C40" s="432" t="s">
        <v>375</v>
      </c>
      <c r="D40" s="433" t="s">
        <v>4370</v>
      </c>
      <c r="E40" s="432" t="s">
        <v>4375</v>
      </c>
      <c r="F40" s="433" t="s">
        <v>4376</v>
      </c>
      <c r="G40" s="432" t="s">
        <v>4168</v>
      </c>
      <c r="H40" s="432" t="s">
        <v>4169</v>
      </c>
      <c r="I40" s="434">
        <v>4.41</v>
      </c>
      <c r="J40" s="434">
        <v>10560</v>
      </c>
      <c r="K40" s="435">
        <v>46619.600000000006</v>
      </c>
    </row>
    <row r="41" spans="1:11" ht="14.4" customHeight="1" x14ac:dyDescent="0.3">
      <c r="A41" s="430" t="s">
        <v>365</v>
      </c>
      <c r="B41" s="431" t="s">
        <v>366</v>
      </c>
      <c r="C41" s="432" t="s">
        <v>375</v>
      </c>
      <c r="D41" s="433" t="s">
        <v>4370</v>
      </c>
      <c r="E41" s="432" t="s">
        <v>4375</v>
      </c>
      <c r="F41" s="433" t="s">
        <v>4376</v>
      </c>
      <c r="G41" s="432" t="s">
        <v>4170</v>
      </c>
      <c r="H41" s="432" t="s">
        <v>4171</v>
      </c>
      <c r="I41" s="434">
        <v>2.3140000000000001</v>
      </c>
      <c r="J41" s="434">
        <v>10500</v>
      </c>
      <c r="K41" s="435">
        <v>24348.95</v>
      </c>
    </row>
    <row r="42" spans="1:11" ht="14.4" customHeight="1" x14ac:dyDescent="0.3">
      <c r="A42" s="430" t="s">
        <v>365</v>
      </c>
      <c r="B42" s="431" t="s">
        <v>366</v>
      </c>
      <c r="C42" s="432" t="s">
        <v>375</v>
      </c>
      <c r="D42" s="433" t="s">
        <v>4370</v>
      </c>
      <c r="E42" s="432" t="s">
        <v>4375</v>
      </c>
      <c r="F42" s="433" t="s">
        <v>4376</v>
      </c>
      <c r="G42" s="432" t="s">
        <v>4172</v>
      </c>
      <c r="H42" s="432" t="s">
        <v>4173</v>
      </c>
      <c r="I42" s="434">
        <v>26.22</v>
      </c>
      <c r="J42" s="434">
        <v>720</v>
      </c>
      <c r="K42" s="435">
        <v>18876</v>
      </c>
    </row>
    <row r="43" spans="1:11" ht="14.4" customHeight="1" x14ac:dyDescent="0.3">
      <c r="A43" s="430" t="s">
        <v>365</v>
      </c>
      <c r="B43" s="431" t="s">
        <v>366</v>
      </c>
      <c r="C43" s="432" t="s">
        <v>375</v>
      </c>
      <c r="D43" s="433" t="s">
        <v>4370</v>
      </c>
      <c r="E43" s="432" t="s">
        <v>4375</v>
      </c>
      <c r="F43" s="433" t="s">
        <v>4376</v>
      </c>
      <c r="G43" s="432" t="s">
        <v>4174</v>
      </c>
      <c r="H43" s="432" t="s">
        <v>4175</v>
      </c>
      <c r="I43" s="434">
        <v>1.3725000000000003</v>
      </c>
      <c r="J43" s="434">
        <v>13250</v>
      </c>
      <c r="K43" s="435">
        <v>17684.149999999998</v>
      </c>
    </row>
    <row r="44" spans="1:11" ht="14.4" customHeight="1" x14ac:dyDescent="0.3">
      <c r="A44" s="430" t="s">
        <v>365</v>
      </c>
      <c r="B44" s="431" t="s">
        <v>366</v>
      </c>
      <c r="C44" s="432" t="s">
        <v>375</v>
      </c>
      <c r="D44" s="433" t="s">
        <v>4370</v>
      </c>
      <c r="E44" s="432" t="s">
        <v>4375</v>
      </c>
      <c r="F44" s="433" t="s">
        <v>4376</v>
      </c>
      <c r="G44" s="432" t="s">
        <v>4176</v>
      </c>
      <c r="H44" s="432" t="s">
        <v>4177</v>
      </c>
      <c r="I44" s="434">
        <v>49.49</v>
      </c>
      <c r="J44" s="434">
        <v>2500</v>
      </c>
      <c r="K44" s="435">
        <v>123722.49999999999</v>
      </c>
    </row>
    <row r="45" spans="1:11" ht="14.4" customHeight="1" x14ac:dyDescent="0.3">
      <c r="A45" s="430" t="s">
        <v>365</v>
      </c>
      <c r="B45" s="431" t="s">
        <v>366</v>
      </c>
      <c r="C45" s="432" t="s">
        <v>375</v>
      </c>
      <c r="D45" s="433" t="s">
        <v>4370</v>
      </c>
      <c r="E45" s="432" t="s">
        <v>4375</v>
      </c>
      <c r="F45" s="433" t="s">
        <v>4376</v>
      </c>
      <c r="G45" s="432" t="s">
        <v>4132</v>
      </c>
      <c r="H45" s="432" t="s">
        <v>4133</v>
      </c>
      <c r="I45" s="434">
        <v>1.93</v>
      </c>
      <c r="J45" s="434">
        <v>1440</v>
      </c>
      <c r="K45" s="435">
        <v>2779.13</v>
      </c>
    </row>
    <row r="46" spans="1:11" ht="14.4" customHeight="1" x14ac:dyDescent="0.3">
      <c r="A46" s="430" t="s">
        <v>365</v>
      </c>
      <c r="B46" s="431" t="s">
        <v>366</v>
      </c>
      <c r="C46" s="432" t="s">
        <v>375</v>
      </c>
      <c r="D46" s="433" t="s">
        <v>4370</v>
      </c>
      <c r="E46" s="432" t="s">
        <v>4375</v>
      </c>
      <c r="F46" s="433" t="s">
        <v>4376</v>
      </c>
      <c r="G46" s="432" t="s">
        <v>4178</v>
      </c>
      <c r="H46" s="432" t="s">
        <v>4179</v>
      </c>
      <c r="I46" s="434">
        <v>154.88</v>
      </c>
      <c r="J46" s="434">
        <v>6</v>
      </c>
      <c r="K46" s="435">
        <v>929.28</v>
      </c>
    </row>
    <row r="47" spans="1:11" ht="14.4" customHeight="1" x14ac:dyDescent="0.3">
      <c r="A47" s="430" t="s">
        <v>365</v>
      </c>
      <c r="B47" s="431" t="s">
        <v>366</v>
      </c>
      <c r="C47" s="432" t="s">
        <v>375</v>
      </c>
      <c r="D47" s="433" t="s">
        <v>4370</v>
      </c>
      <c r="E47" s="432" t="s">
        <v>4375</v>
      </c>
      <c r="F47" s="433" t="s">
        <v>4376</v>
      </c>
      <c r="G47" s="432" t="s">
        <v>4180</v>
      </c>
      <c r="H47" s="432" t="s">
        <v>4181</v>
      </c>
      <c r="I47" s="434">
        <v>88.38</v>
      </c>
      <c r="J47" s="434">
        <v>2</v>
      </c>
      <c r="K47" s="435">
        <v>176.76</v>
      </c>
    </row>
    <row r="48" spans="1:11" ht="14.4" customHeight="1" x14ac:dyDescent="0.3">
      <c r="A48" s="430" t="s">
        <v>365</v>
      </c>
      <c r="B48" s="431" t="s">
        <v>366</v>
      </c>
      <c r="C48" s="432" t="s">
        <v>375</v>
      </c>
      <c r="D48" s="433" t="s">
        <v>4370</v>
      </c>
      <c r="E48" s="432" t="s">
        <v>4375</v>
      </c>
      <c r="F48" s="433" t="s">
        <v>4376</v>
      </c>
      <c r="G48" s="432" t="s">
        <v>4182</v>
      </c>
      <c r="H48" s="432" t="s">
        <v>4183</v>
      </c>
      <c r="I48" s="434">
        <v>4.3499999999999996</v>
      </c>
      <c r="J48" s="434">
        <v>13440</v>
      </c>
      <c r="K48" s="435">
        <v>58490.44</v>
      </c>
    </row>
    <row r="49" spans="1:11" ht="14.4" customHeight="1" x14ac:dyDescent="0.3">
      <c r="A49" s="430" t="s">
        <v>365</v>
      </c>
      <c r="B49" s="431" t="s">
        <v>366</v>
      </c>
      <c r="C49" s="432" t="s">
        <v>375</v>
      </c>
      <c r="D49" s="433" t="s">
        <v>4370</v>
      </c>
      <c r="E49" s="432" t="s">
        <v>4375</v>
      </c>
      <c r="F49" s="433" t="s">
        <v>4376</v>
      </c>
      <c r="G49" s="432" t="s">
        <v>4184</v>
      </c>
      <c r="H49" s="432" t="s">
        <v>4185</v>
      </c>
      <c r="I49" s="434">
        <v>4.1619999999999999</v>
      </c>
      <c r="J49" s="434">
        <v>11520</v>
      </c>
      <c r="K49" s="435">
        <v>47965.369999999995</v>
      </c>
    </row>
    <row r="50" spans="1:11" ht="14.4" customHeight="1" x14ac:dyDescent="0.3">
      <c r="A50" s="430" t="s">
        <v>365</v>
      </c>
      <c r="B50" s="431" t="s">
        <v>366</v>
      </c>
      <c r="C50" s="432" t="s">
        <v>375</v>
      </c>
      <c r="D50" s="433" t="s">
        <v>4370</v>
      </c>
      <c r="E50" s="432" t="s">
        <v>4375</v>
      </c>
      <c r="F50" s="433" t="s">
        <v>4376</v>
      </c>
      <c r="G50" s="432" t="s">
        <v>4186</v>
      </c>
      <c r="H50" s="432" t="s">
        <v>4187</v>
      </c>
      <c r="I50" s="434">
        <v>4.16</v>
      </c>
      <c r="J50" s="434">
        <v>19200</v>
      </c>
      <c r="K50" s="435">
        <v>79942.289999999994</v>
      </c>
    </row>
    <row r="51" spans="1:11" ht="14.4" customHeight="1" x14ac:dyDescent="0.3">
      <c r="A51" s="430" t="s">
        <v>365</v>
      </c>
      <c r="B51" s="431" t="s">
        <v>366</v>
      </c>
      <c r="C51" s="432" t="s">
        <v>375</v>
      </c>
      <c r="D51" s="433" t="s">
        <v>4370</v>
      </c>
      <c r="E51" s="432" t="s">
        <v>4375</v>
      </c>
      <c r="F51" s="433" t="s">
        <v>4376</v>
      </c>
      <c r="G51" s="432" t="s">
        <v>4188</v>
      </c>
      <c r="H51" s="432" t="s">
        <v>4189</v>
      </c>
      <c r="I51" s="434">
        <v>1.85</v>
      </c>
      <c r="J51" s="434">
        <v>5000</v>
      </c>
      <c r="K51" s="435">
        <v>9256.5</v>
      </c>
    </row>
    <row r="52" spans="1:11" ht="14.4" customHeight="1" x14ac:dyDescent="0.3">
      <c r="A52" s="430" t="s">
        <v>365</v>
      </c>
      <c r="B52" s="431" t="s">
        <v>366</v>
      </c>
      <c r="C52" s="432" t="s">
        <v>375</v>
      </c>
      <c r="D52" s="433" t="s">
        <v>4370</v>
      </c>
      <c r="E52" s="432" t="s">
        <v>4375</v>
      </c>
      <c r="F52" s="433" t="s">
        <v>4376</v>
      </c>
      <c r="G52" s="432" t="s">
        <v>4190</v>
      </c>
      <c r="H52" s="432" t="s">
        <v>4191</v>
      </c>
      <c r="I52" s="434">
        <v>251.58</v>
      </c>
      <c r="J52" s="434">
        <v>350</v>
      </c>
      <c r="K52" s="435">
        <v>88054.12</v>
      </c>
    </row>
    <row r="53" spans="1:11" ht="14.4" customHeight="1" x14ac:dyDescent="0.3">
      <c r="A53" s="430" t="s">
        <v>365</v>
      </c>
      <c r="B53" s="431" t="s">
        <v>366</v>
      </c>
      <c r="C53" s="432" t="s">
        <v>375</v>
      </c>
      <c r="D53" s="433" t="s">
        <v>4370</v>
      </c>
      <c r="E53" s="432" t="s">
        <v>4375</v>
      </c>
      <c r="F53" s="433" t="s">
        <v>4376</v>
      </c>
      <c r="G53" s="432" t="s">
        <v>4192</v>
      </c>
      <c r="H53" s="432" t="s">
        <v>4193</v>
      </c>
      <c r="I53" s="434">
        <v>4.16</v>
      </c>
      <c r="J53" s="434">
        <v>5760</v>
      </c>
      <c r="K53" s="435">
        <v>23982.68</v>
      </c>
    </row>
    <row r="54" spans="1:11" ht="14.4" customHeight="1" x14ac:dyDescent="0.3">
      <c r="A54" s="430" t="s">
        <v>365</v>
      </c>
      <c r="B54" s="431" t="s">
        <v>366</v>
      </c>
      <c r="C54" s="432" t="s">
        <v>375</v>
      </c>
      <c r="D54" s="433" t="s">
        <v>4370</v>
      </c>
      <c r="E54" s="432" t="s">
        <v>4377</v>
      </c>
      <c r="F54" s="433" t="s">
        <v>4378</v>
      </c>
      <c r="G54" s="432" t="s">
        <v>4194</v>
      </c>
      <c r="H54" s="432" t="s">
        <v>4195</v>
      </c>
      <c r="I54" s="434">
        <v>0.30666666666666664</v>
      </c>
      <c r="J54" s="434">
        <v>400</v>
      </c>
      <c r="K54" s="435">
        <v>123</v>
      </c>
    </row>
    <row r="55" spans="1:11" ht="14.4" customHeight="1" x14ac:dyDescent="0.3">
      <c r="A55" s="430" t="s">
        <v>365</v>
      </c>
      <c r="B55" s="431" t="s">
        <v>366</v>
      </c>
      <c r="C55" s="432" t="s">
        <v>375</v>
      </c>
      <c r="D55" s="433" t="s">
        <v>4370</v>
      </c>
      <c r="E55" s="432" t="s">
        <v>4377</v>
      </c>
      <c r="F55" s="433" t="s">
        <v>4378</v>
      </c>
      <c r="G55" s="432" t="s">
        <v>4196</v>
      </c>
      <c r="H55" s="432" t="s">
        <v>4197</v>
      </c>
      <c r="I55" s="434">
        <v>0.47666666666666663</v>
      </c>
      <c r="J55" s="434">
        <v>400</v>
      </c>
      <c r="K55" s="435">
        <v>191</v>
      </c>
    </row>
    <row r="56" spans="1:11" ht="14.4" customHeight="1" x14ac:dyDescent="0.3">
      <c r="A56" s="430" t="s">
        <v>365</v>
      </c>
      <c r="B56" s="431" t="s">
        <v>366</v>
      </c>
      <c r="C56" s="432" t="s">
        <v>375</v>
      </c>
      <c r="D56" s="433" t="s">
        <v>4370</v>
      </c>
      <c r="E56" s="432" t="s">
        <v>4377</v>
      </c>
      <c r="F56" s="433" t="s">
        <v>4378</v>
      </c>
      <c r="G56" s="432" t="s">
        <v>4198</v>
      </c>
      <c r="H56" s="432" t="s">
        <v>4199</v>
      </c>
      <c r="I56" s="434">
        <v>0.48200000000000004</v>
      </c>
      <c r="J56" s="434">
        <v>6100</v>
      </c>
      <c r="K56" s="435">
        <v>2941</v>
      </c>
    </row>
    <row r="57" spans="1:11" ht="14.4" customHeight="1" x14ac:dyDescent="0.3">
      <c r="A57" s="430" t="s">
        <v>365</v>
      </c>
      <c r="B57" s="431" t="s">
        <v>366</v>
      </c>
      <c r="C57" s="432" t="s">
        <v>375</v>
      </c>
      <c r="D57" s="433" t="s">
        <v>4370</v>
      </c>
      <c r="E57" s="432" t="s">
        <v>4377</v>
      </c>
      <c r="F57" s="433" t="s">
        <v>4378</v>
      </c>
      <c r="G57" s="432" t="s">
        <v>4200</v>
      </c>
      <c r="H57" s="432" t="s">
        <v>4201</v>
      </c>
      <c r="I57" s="434">
        <v>3.03</v>
      </c>
      <c r="J57" s="434">
        <v>100</v>
      </c>
      <c r="K57" s="435">
        <v>302.51</v>
      </c>
    </row>
    <row r="58" spans="1:11" ht="14.4" customHeight="1" x14ac:dyDescent="0.3">
      <c r="A58" s="430" t="s">
        <v>365</v>
      </c>
      <c r="B58" s="431" t="s">
        <v>366</v>
      </c>
      <c r="C58" s="432" t="s">
        <v>375</v>
      </c>
      <c r="D58" s="433" t="s">
        <v>4370</v>
      </c>
      <c r="E58" s="432" t="s">
        <v>4379</v>
      </c>
      <c r="F58" s="433" t="s">
        <v>4380</v>
      </c>
      <c r="G58" s="432" t="s">
        <v>4202</v>
      </c>
      <c r="H58" s="432" t="s">
        <v>4203</v>
      </c>
      <c r="I58" s="434">
        <v>0.70666666666666655</v>
      </c>
      <c r="J58" s="434">
        <v>29600</v>
      </c>
      <c r="K58" s="435">
        <v>20876</v>
      </c>
    </row>
    <row r="59" spans="1:11" ht="14.4" customHeight="1" x14ac:dyDescent="0.3">
      <c r="A59" s="430" t="s">
        <v>365</v>
      </c>
      <c r="B59" s="431" t="s">
        <v>366</v>
      </c>
      <c r="C59" s="432" t="s">
        <v>375</v>
      </c>
      <c r="D59" s="433" t="s">
        <v>4370</v>
      </c>
      <c r="E59" s="432" t="s">
        <v>4379</v>
      </c>
      <c r="F59" s="433" t="s">
        <v>4380</v>
      </c>
      <c r="G59" s="432" t="s">
        <v>4204</v>
      </c>
      <c r="H59" s="432" t="s">
        <v>4205</v>
      </c>
      <c r="I59" s="434">
        <v>0.70666666666666667</v>
      </c>
      <c r="J59" s="434">
        <v>23000</v>
      </c>
      <c r="K59" s="435">
        <v>16250</v>
      </c>
    </row>
    <row r="60" spans="1:11" ht="14.4" customHeight="1" x14ac:dyDescent="0.3">
      <c r="A60" s="430" t="s">
        <v>365</v>
      </c>
      <c r="B60" s="431" t="s">
        <v>366</v>
      </c>
      <c r="C60" s="432" t="s">
        <v>375</v>
      </c>
      <c r="D60" s="433" t="s">
        <v>4370</v>
      </c>
      <c r="E60" s="432" t="s">
        <v>4379</v>
      </c>
      <c r="F60" s="433" t="s">
        <v>4380</v>
      </c>
      <c r="G60" s="432" t="s">
        <v>4206</v>
      </c>
      <c r="H60" s="432" t="s">
        <v>4207</v>
      </c>
      <c r="I60" s="434">
        <v>0.7</v>
      </c>
      <c r="J60" s="434">
        <v>7000</v>
      </c>
      <c r="K60" s="435">
        <v>4890</v>
      </c>
    </row>
    <row r="61" spans="1:11" ht="14.4" customHeight="1" x14ac:dyDescent="0.3">
      <c r="A61" s="430" t="s">
        <v>365</v>
      </c>
      <c r="B61" s="431" t="s">
        <v>366</v>
      </c>
      <c r="C61" s="432" t="s">
        <v>375</v>
      </c>
      <c r="D61" s="433" t="s">
        <v>4370</v>
      </c>
      <c r="E61" s="432" t="s">
        <v>4381</v>
      </c>
      <c r="F61" s="433" t="s">
        <v>4382</v>
      </c>
      <c r="G61" s="432" t="s">
        <v>4208</v>
      </c>
      <c r="H61" s="432" t="s">
        <v>4209</v>
      </c>
      <c r="I61" s="434">
        <v>790.35799999999995</v>
      </c>
      <c r="J61" s="434">
        <v>20</v>
      </c>
      <c r="K61" s="435">
        <v>15885.79</v>
      </c>
    </row>
    <row r="62" spans="1:11" ht="14.4" customHeight="1" x14ac:dyDescent="0.3">
      <c r="A62" s="430" t="s">
        <v>365</v>
      </c>
      <c r="B62" s="431" t="s">
        <v>366</v>
      </c>
      <c r="C62" s="432" t="s">
        <v>375</v>
      </c>
      <c r="D62" s="433" t="s">
        <v>4370</v>
      </c>
      <c r="E62" s="432" t="s">
        <v>4381</v>
      </c>
      <c r="F62" s="433" t="s">
        <v>4382</v>
      </c>
      <c r="G62" s="432" t="s">
        <v>4210</v>
      </c>
      <c r="H62" s="432" t="s">
        <v>4211</v>
      </c>
      <c r="I62" s="434">
        <v>607.55818181818188</v>
      </c>
      <c r="J62" s="434">
        <v>92</v>
      </c>
      <c r="K62" s="435">
        <v>57285.47</v>
      </c>
    </row>
    <row r="63" spans="1:11" ht="14.4" customHeight="1" x14ac:dyDescent="0.3">
      <c r="A63" s="430" t="s">
        <v>365</v>
      </c>
      <c r="B63" s="431" t="s">
        <v>366</v>
      </c>
      <c r="C63" s="432" t="s">
        <v>375</v>
      </c>
      <c r="D63" s="433" t="s">
        <v>4370</v>
      </c>
      <c r="E63" s="432" t="s">
        <v>4381</v>
      </c>
      <c r="F63" s="433" t="s">
        <v>4382</v>
      </c>
      <c r="G63" s="432" t="s">
        <v>4212</v>
      </c>
      <c r="H63" s="432" t="s">
        <v>4213</v>
      </c>
      <c r="I63" s="434">
        <v>80.95</v>
      </c>
      <c r="J63" s="434">
        <v>6</v>
      </c>
      <c r="K63" s="435">
        <v>485.69</v>
      </c>
    </row>
    <row r="64" spans="1:11" ht="14.4" customHeight="1" x14ac:dyDescent="0.3">
      <c r="A64" s="430" t="s">
        <v>365</v>
      </c>
      <c r="B64" s="431" t="s">
        <v>366</v>
      </c>
      <c r="C64" s="432" t="s">
        <v>375</v>
      </c>
      <c r="D64" s="433" t="s">
        <v>4370</v>
      </c>
      <c r="E64" s="432" t="s">
        <v>4381</v>
      </c>
      <c r="F64" s="433" t="s">
        <v>4382</v>
      </c>
      <c r="G64" s="432" t="s">
        <v>4214</v>
      </c>
      <c r="H64" s="432" t="s">
        <v>4215</v>
      </c>
      <c r="I64" s="434">
        <v>122.11333333333333</v>
      </c>
      <c r="J64" s="434">
        <v>8</v>
      </c>
      <c r="K64" s="435">
        <v>911.51</v>
      </c>
    </row>
    <row r="65" spans="1:11" ht="14.4" customHeight="1" x14ac:dyDescent="0.3">
      <c r="A65" s="430" t="s">
        <v>365</v>
      </c>
      <c r="B65" s="431" t="s">
        <v>366</v>
      </c>
      <c r="C65" s="432" t="s">
        <v>375</v>
      </c>
      <c r="D65" s="433" t="s">
        <v>4370</v>
      </c>
      <c r="E65" s="432" t="s">
        <v>4381</v>
      </c>
      <c r="F65" s="433" t="s">
        <v>4382</v>
      </c>
      <c r="G65" s="432" t="s">
        <v>4216</v>
      </c>
      <c r="H65" s="432" t="s">
        <v>4217</v>
      </c>
      <c r="I65" s="434">
        <v>1194.2633333333333</v>
      </c>
      <c r="J65" s="434">
        <v>16</v>
      </c>
      <c r="K65" s="435">
        <v>19108.29</v>
      </c>
    </row>
    <row r="66" spans="1:11" ht="14.4" customHeight="1" x14ac:dyDescent="0.3">
      <c r="A66" s="430" t="s">
        <v>365</v>
      </c>
      <c r="B66" s="431" t="s">
        <v>366</v>
      </c>
      <c r="C66" s="432" t="s">
        <v>375</v>
      </c>
      <c r="D66" s="433" t="s">
        <v>4370</v>
      </c>
      <c r="E66" s="432" t="s">
        <v>4381</v>
      </c>
      <c r="F66" s="433" t="s">
        <v>4382</v>
      </c>
      <c r="G66" s="432" t="s">
        <v>4218</v>
      </c>
      <c r="H66" s="432" t="s">
        <v>4219</v>
      </c>
      <c r="I66" s="434">
        <v>155.24</v>
      </c>
      <c r="J66" s="434">
        <v>1</v>
      </c>
      <c r="K66" s="435">
        <v>155.24</v>
      </c>
    </row>
    <row r="67" spans="1:11" ht="14.4" customHeight="1" x14ac:dyDescent="0.3">
      <c r="A67" s="430" t="s">
        <v>365</v>
      </c>
      <c r="B67" s="431" t="s">
        <v>366</v>
      </c>
      <c r="C67" s="432" t="s">
        <v>375</v>
      </c>
      <c r="D67" s="433" t="s">
        <v>4370</v>
      </c>
      <c r="E67" s="432" t="s">
        <v>4381</v>
      </c>
      <c r="F67" s="433" t="s">
        <v>4382</v>
      </c>
      <c r="G67" s="432" t="s">
        <v>4220</v>
      </c>
      <c r="H67" s="432" t="s">
        <v>4221</v>
      </c>
      <c r="I67" s="434">
        <v>79860</v>
      </c>
      <c r="J67" s="434">
        <v>5</v>
      </c>
      <c r="K67" s="435">
        <v>399300</v>
      </c>
    </row>
    <row r="68" spans="1:11" ht="14.4" customHeight="1" x14ac:dyDescent="0.3">
      <c r="A68" s="430" t="s">
        <v>365</v>
      </c>
      <c r="B68" s="431" t="s">
        <v>366</v>
      </c>
      <c r="C68" s="432" t="s">
        <v>375</v>
      </c>
      <c r="D68" s="433" t="s">
        <v>4370</v>
      </c>
      <c r="E68" s="432" t="s">
        <v>4381</v>
      </c>
      <c r="F68" s="433" t="s">
        <v>4382</v>
      </c>
      <c r="G68" s="432" t="s">
        <v>4222</v>
      </c>
      <c r="H68" s="432" t="s">
        <v>4223</v>
      </c>
      <c r="I68" s="434">
        <v>266587</v>
      </c>
      <c r="J68" s="434">
        <v>3</v>
      </c>
      <c r="K68" s="435">
        <v>799761</v>
      </c>
    </row>
    <row r="69" spans="1:11" ht="14.4" customHeight="1" x14ac:dyDescent="0.3">
      <c r="A69" s="430" t="s">
        <v>365</v>
      </c>
      <c r="B69" s="431" t="s">
        <v>366</v>
      </c>
      <c r="C69" s="432" t="s">
        <v>375</v>
      </c>
      <c r="D69" s="433" t="s">
        <v>4370</v>
      </c>
      <c r="E69" s="432" t="s">
        <v>4381</v>
      </c>
      <c r="F69" s="433" t="s">
        <v>4382</v>
      </c>
      <c r="G69" s="432" t="s">
        <v>4224</v>
      </c>
      <c r="H69" s="432" t="s">
        <v>4225</v>
      </c>
      <c r="I69" s="434">
        <v>38373.42</v>
      </c>
      <c r="J69" s="434">
        <v>1</v>
      </c>
      <c r="K69" s="435">
        <v>38373.42</v>
      </c>
    </row>
    <row r="70" spans="1:11" ht="14.4" customHeight="1" x14ac:dyDescent="0.3">
      <c r="A70" s="430" t="s">
        <v>365</v>
      </c>
      <c r="B70" s="431" t="s">
        <v>366</v>
      </c>
      <c r="C70" s="432" t="s">
        <v>375</v>
      </c>
      <c r="D70" s="433" t="s">
        <v>4370</v>
      </c>
      <c r="E70" s="432" t="s">
        <v>4381</v>
      </c>
      <c r="F70" s="433" t="s">
        <v>4382</v>
      </c>
      <c r="G70" s="432" t="s">
        <v>4226</v>
      </c>
      <c r="H70" s="432" t="s">
        <v>4227</v>
      </c>
      <c r="I70" s="434">
        <v>26220.723333333332</v>
      </c>
      <c r="J70" s="434">
        <v>10</v>
      </c>
      <c r="K70" s="435">
        <v>262207.35999999999</v>
      </c>
    </row>
    <row r="71" spans="1:11" ht="14.4" customHeight="1" x14ac:dyDescent="0.3">
      <c r="A71" s="430" t="s">
        <v>365</v>
      </c>
      <c r="B71" s="431" t="s">
        <v>366</v>
      </c>
      <c r="C71" s="432" t="s">
        <v>375</v>
      </c>
      <c r="D71" s="433" t="s">
        <v>4370</v>
      </c>
      <c r="E71" s="432" t="s">
        <v>4381</v>
      </c>
      <c r="F71" s="433" t="s">
        <v>4382</v>
      </c>
      <c r="G71" s="432" t="s">
        <v>4228</v>
      </c>
      <c r="H71" s="432" t="s">
        <v>4229</v>
      </c>
      <c r="I71" s="434">
        <v>26220.722307692315</v>
      </c>
      <c r="J71" s="434">
        <v>20</v>
      </c>
      <c r="K71" s="435">
        <v>524414.42999999993</v>
      </c>
    </row>
    <row r="72" spans="1:11" ht="14.4" customHeight="1" x14ac:dyDescent="0.3">
      <c r="A72" s="430" t="s">
        <v>365</v>
      </c>
      <c r="B72" s="431" t="s">
        <v>366</v>
      </c>
      <c r="C72" s="432" t="s">
        <v>375</v>
      </c>
      <c r="D72" s="433" t="s">
        <v>4370</v>
      </c>
      <c r="E72" s="432" t="s">
        <v>4381</v>
      </c>
      <c r="F72" s="433" t="s">
        <v>4382</v>
      </c>
      <c r="G72" s="432" t="s">
        <v>4230</v>
      </c>
      <c r="H72" s="432" t="s">
        <v>4231</v>
      </c>
      <c r="I72" s="434">
        <v>20551.866666666669</v>
      </c>
      <c r="J72" s="434">
        <v>10</v>
      </c>
      <c r="K72" s="435">
        <v>205518.72000000003</v>
      </c>
    </row>
    <row r="73" spans="1:11" ht="14.4" customHeight="1" x14ac:dyDescent="0.3">
      <c r="A73" s="430" t="s">
        <v>365</v>
      </c>
      <c r="B73" s="431" t="s">
        <v>366</v>
      </c>
      <c r="C73" s="432" t="s">
        <v>375</v>
      </c>
      <c r="D73" s="433" t="s">
        <v>4370</v>
      </c>
      <c r="E73" s="432" t="s">
        <v>4381</v>
      </c>
      <c r="F73" s="433" t="s">
        <v>4382</v>
      </c>
      <c r="G73" s="432" t="s">
        <v>4232</v>
      </c>
      <c r="H73" s="432" t="s">
        <v>4233</v>
      </c>
      <c r="I73" s="434">
        <v>73.210000000000008</v>
      </c>
      <c r="J73" s="434">
        <v>3</v>
      </c>
      <c r="K73" s="435">
        <v>220.96</v>
      </c>
    </row>
    <row r="74" spans="1:11" ht="14.4" customHeight="1" x14ac:dyDescent="0.3">
      <c r="A74" s="430" t="s">
        <v>365</v>
      </c>
      <c r="B74" s="431" t="s">
        <v>366</v>
      </c>
      <c r="C74" s="432" t="s">
        <v>375</v>
      </c>
      <c r="D74" s="433" t="s">
        <v>4370</v>
      </c>
      <c r="E74" s="432" t="s">
        <v>4381</v>
      </c>
      <c r="F74" s="433" t="s">
        <v>4382</v>
      </c>
      <c r="G74" s="432" t="s">
        <v>4234</v>
      </c>
      <c r="H74" s="432" t="s">
        <v>4235</v>
      </c>
      <c r="I74" s="434">
        <v>20551.86</v>
      </c>
      <c r="J74" s="434">
        <v>4</v>
      </c>
      <c r="K74" s="435">
        <v>82207.44</v>
      </c>
    </row>
    <row r="75" spans="1:11" ht="14.4" customHeight="1" x14ac:dyDescent="0.3">
      <c r="A75" s="430" t="s">
        <v>365</v>
      </c>
      <c r="B75" s="431" t="s">
        <v>366</v>
      </c>
      <c r="C75" s="432" t="s">
        <v>375</v>
      </c>
      <c r="D75" s="433" t="s">
        <v>4370</v>
      </c>
      <c r="E75" s="432" t="s">
        <v>4381</v>
      </c>
      <c r="F75" s="433" t="s">
        <v>4382</v>
      </c>
      <c r="G75" s="432" t="s">
        <v>4236</v>
      </c>
      <c r="H75" s="432" t="s">
        <v>4237</v>
      </c>
      <c r="I75" s="434">
        <v>20551.86</v>
      </c>
      <c r="J75" s="434">
        <v>4</v>
      </c>
      <c r="K75" s="435">
        <v>82207.44</v>
      </c>
    </row>
    <row r="76" spans="1:11" ht="14.4" customHeight="1" x14ac:dyDescent="0.3">
      <c r="A76" s="430" t="s">
        <v>365</v>
      </c>
      <c r="B76" s="431" t="s">
        <v>366</v>
      </c>
      <c r="C76" s="432" t="s">
        <v>375</v>
      </c>
      <c r="D76" s="433" t="s">
        <v>4370</v>
      </c>
      <c r="E76" s="432" t="s">
        <v>4381</v>
      </c>
      <c r="F76" s="433" t="s">
        <v>4382</v>
      </c>
      <c r="G76" s="432" t="s">
        <v>4238</v>
      </c>
      <c r="H76" s="432" t="s">
        <v>4239</v>
      </c>
      <c r="I76" s="434">
        <v>20551.86</v>
      </c>
      <c r="J76" s="434">
        <v>4</v>
      </c>
      <c r="K76" s="435">
        <v>82207.44</v>
      </c>
    </row>
    <row r="77" spans="1:11" ht="14.4" customHeight="1" x14ac:dyDescent="0.3">
      <c r="A77" s="430" t="s">
        <v>365</v>
      </c>
      <c r="B77" s="431" t="s">
        <v>366</v>
      </c>
      <c r="C77" s="432" t="s">
        <v>375</v>
      </c>
      <c r="D77" s="433" t="s">
        <v>4370</v>
      </c>
      <c r="E77" s="432" t="s">
        <v>4381</v>
      </c>
      <c r="F77" s="433" t="s">
        <v>4382</v>
      </c>
      <c r="G77" s="432" t="s">
        <v>4240</v>
      </c>
      <c r="H77" s="432" t="s">
        <v>4241</v>
      </c>
      <c r="I77" s="434">
        <v>3267</v>
      </c>
      <c r="J77" s="434">
        <v>3</v>
      </c>
      <c r="K77" s="435">
        <v>9801</v>
      </c>
    </row>
    <row r="78" spans="1:11" ht="14.4" customHeight="1" x14ac:dyDescent="0.3">
      <c r="A78" s="430" t="s">
        <v>365</v>
      </c>
      <c r="B78" s="431" t="s">
        <v>366</v>
      </c>
      <c r="C78" s="432" t="s">
        <v>375</v>
      </c>
      <c r="D78" s="433" t="s">
        <v>4370</v>
      </c>
      <c r="E78" s="432" t="s">
        <v>4381</v>
      </c>
      <c r="F78" s="433" t="s">
        <v>4382</v>
      </c>
      <c r="G78" s="432" t="s">
        <v>4242</v>
      </c>
      <c r="H78" s="432" t="s">
        <v>4243</v>
      </c>
      <c r="I78" s="434">
        <v>20551.86</v>
      </c>
      <c r="J78" s="434">
        <v>4</v>
      </c>
      <c r="K78" s="435">
        <v>82207.44</v>
      </c>
    </row>
    <row r="79" spans="1:11" ht="14.4" customHeight="1" x14ac:dyDescent="0.3">
      <c r="A79" s="430" t="s">
        <v>365</v>
      </c>
      <c r="B79" s="431" t="s">
        <v>366</v>
      </c>
      <c r="C79" s="432" t="s">
        <v>375</v>
      </c>
      <c r="D79" s="433" t="s">
        <v>4370</v>
      </c>
      <c r="E79" s="432" t="s">
        <v>4381</v>
      </c>
      <c r="F79" s="433" t="s">
        <v>4382</v>
      </c>
      <c r="G79" s="432" t="s">
        <v>4244</v>
      </c>
      <c r="H79" s="432" t="s">
        <v>4245</v>
      </c>
      <c r="I79" s="434">
        <v>20551.86</v>
      </c>
      <c r="J79" s="434">
        <v>4</v>
      </c>
      <c r="K79" s="435">
        <v>82207.44</v>
      </c>
    </row>
    <row r="80" spans="1:11" ht="14.4" customHeight="1" x14ac:dyDescent="0.3">
      <c r="A80" s="430" t="s">
        <v>365</v>
      </c>
      <c r="B80" s="431" t="s">
        <v>366</v>
      </c>
      <c r="C80" s="432" t="s">
        <v>375</v>
      </c>
      <c r="D80" s="433" t="s">
        <v>4370</v>
      </c>
      <c r="E80" s="432" t="s">
        <v>4381</v>
      </c>
      <c r="F80" s="433" t="s">
        <v>4382</v>
      </c>
      <c r="G80" s="432" t="s">
        <v>4246</v>
      </c>
      <c r="H80" s="432" t="s">
        <v>4247</v>
      </c>
      <c r="I80" s="434">
        <v>12705</v>
      </c>
      <c r="J80" s="434">
        <v>2</v>
      </c>
      <c r="K80" s="435">
        <v>25410</v>
      </c>
    </row>
    <row r="81" spans="1:11" ht="14.4" customHeight="1" x14ac:dyDescent="0.3">
      <c r="A81" s="430" t="s">
        <v>365</v>
      </c>
      <c r="B81" s="431" t="s">
        <v>366</v>
      </c>
      <c r="C81" s="432" t="s">
        <v>375</v>
      </c>
      <c r="D81" s="433" t="s">
        <v>4370</v>
      </c>
      <c r="E81" s="432" t="s">
        <v>4381</v>
      </c>
      <c r="F81" s="433" t="s">
        <v>4382</v>
      </c>
      <c r="G81" s="432" t="s">
        <v>4248</v>
      </c>
      <c r="H81" s="432" t="s">
        <v>4249</v>
      </c>
      <c r="I81" s="434">
        <v>3194.4</v>
      </c>
      <c r="J81" s="434">
        <v>24</v>
      </c>
      <c r="K81" s="435">
        <v>76665.600000000006</v>
      </c>
    </row>
    <row r="82" spans="1:11" ht="14.4" customHeight="1" x14ac:dyDescent="0.3">
      <c r="A82" s="430" t="s">
        <v>365</v>
      </c>
      <c r="B82" s="431" t="s">
        <v>366</v>
      </c>
      <c r="C82" s="432" t="s">
        <v>375</v>
      </c>
      <c r="D82" s="433" t="s">
        <v>4370</v>
      </c>
      <c r="E82" s="432" t="s">
        <v>4381</v>
      </c>
      <c r="F82" s="433" t="s">
        <v>4382</v>
      </c>
      <c r="G82" s="432" t="s">
        <v>4250</v>
      </c>
      <c r="H82" s="432" t="s">
        <v>4251</v>
      </c>
      <c r="I82" s="434">
        <v>0.1</v>
      </c>
      <c r="J82" s="434">
        <v>1000</v>
      </c>
      <c r="K82" s="435">
        <v>101.88</v>
      </c>
    </row>
    <row r="83" spans="1:11" ht="14.4" customHeight="1" x14ac:dyDescent="0.3">
      <c r="A83" s="430" t="s">
        <v>365</v>
      </c>
      <c r="B83" s="431" t="s">
        <v>366</v>
      </c>
      <c r="C83" s="432" t="s">
        <v>375</v>
      </c>
      <c r="D83" s="433" t="s">
        <v>4370</v>
      </c>
      <c r="E83" s="432" t="s">
        <v>4381</v>
      </c>
      <c r="F83" s="433" t="s">
        <v>4382</v>
      </c>
      <c r="G83" s="432" t="s">
        <v>4252</v>
      </c>
      <c r="H83" s="432" t="s">
        <v>4253</v>
      </c>
      <c r="I83" s="434">
        <v>95.47</v>
      </c>
      <c r="J83" s="434">
        <v>1</v>
      </c>
      <c r="K83" s="435">
        <v>95.47</v>
      </c>
    </row>
    <row r="84" spans="1:11" ht="14.4" customHeight="1" x14ac:dyDescent="0.3">
      <c r="A84" s="430" t="s">
        <v>365</v>
      </c>
      <c r="B84" s="431" t="s">
        <v>366</v>
      </c>
      <c r="C84" s="432" t="s">
        <v>375</v>
      </c>
      <c r="D84" s="433" t="s">
        <v>4370</v>
      </c>
      <c r="E84" s="432" t="s">
        <v>4381</v>
      </c>
      <c r="F84" s="433" t="s">
        <v>4382</v>
      </c>
      <c r="G84" s="432" t="s">
        <v>4254</v>
      </c>
      <c r="H84" s="432" t="s">
        <v>4255</v>
      </c>
      <c r="I84" s="434">
        <v>15439.626666666669</v>
      </c>
      <c r="J84" s="434">
        <v>7</v>
      </c>
      <c r="K84" s="435">
        <v>108609.61</v>
      </c>
    </row>
    <row r="85" spans="1:11" ht="14.4" customHeight="1" x14ac:dyDescent="0.3">
      <c r="A85" s="430" t="s">
        <v>365</v>
      </c>
      <c r="B85" s="431" t="s">
        <v>366</v>
      </c>
      <c r="C85" s="432" t="s">
        <v>375</v>
      </c>
      <c r="D85" s="433" t="s">
        <v>4370</v>
      </c>
      <c r="E85" s="432" t="s">
        <v>4381</v>
      </c>
      <c r="F85" s="433" t="s">
        <v>4382</v>
      </c>
      <c r="G85" s="432" t="s">
        <v>4256</v>
      </c>
      <c r="H85" s="432" t="s">
        <v>4257</v>
      </c>
      <c r="I85" s="434">
        <v>3739</v>
      </c>
      <c r="J85" s="434">
        <v>1</v>
      </c>
      <c r="K85" s="435">
        <v>3739</v>
      </c>
    </row>
    <row r="86" spans="1:11" ht="14.4" customHeight="1" x14ac:dyDescent="0.3">
      <c r="A86" s="430" t="s">
        <v>365</v>
      </c>
      <c r="B86" s="431" t="s">
        <v>366</v>
      </c>
      <c r="C86" s="432" t="s">
        <v>375</v>
      </c>
      <c r="D86" s="433" t="s">
        <v>4370</v>
      </c>
      <c r="E86" s="432" t="s">
        <v>4381</v>
      </c>
      <c r="F86" s="433" t="s">
        <v>4382</v>
      </c>
      <c r="G86" s="432" t="s">
        <v>4258</v>
      </c>
      <c r="H86" s="432" t="s">
        <v>4259</v>
      </c>
      <c r="I86" s="434">
        <v>8389</v>
      </c>
      <c r="J86" s="434">
        <v>1</v>
      </c>
      <c r="K86" s="435">
        <v>8389</v>
      </c>
    </row>
    <row r="87" spans="1:11" ht="14.4" customHeight="1" x14ac:dyDescent="0.3">
      <c r="A87" s="430" t="s">
        <v>365</v>
      </c>
      <c r="B87" s="431" t="s">
        <v>366</v>
      </c>
      <c r="C87" s="432" t="s">
        <v>375</v>
      </c>
      <c r="D87" s="433" t="s">
        <v>4370</v>
      </c>
      <c r="E87" s="432" t="s">
        <v>4381</v>
      </c>
      <c r="F87" s="433" t="s">
        <v>4382</v>
      </c>
      <c r="G87" s="432" t="s">
        <v>4260</v>
      </c>
      <c r="H87" s="432" t="s">
        <v>4261</v>
      </c>
      <c r="I87" s="434">
        <v>1598.45</v>
      </c>
      <c r="J87" s="434">
        <v>7</v>
      </c>
      <c r="K87" s="435">
        <v>11084</v>
      </c>
    </row>
    <row r="88" spans="1:11" ht="14.4" customHeight="1" x14ac:dyDescent="0.3">
      <c r="A88" s="430" t="s">
        <v>365</v>
      </c>
      <c r="B88" s="431" t="s">
        <v>366</v>
      </c>
      <c r="C88" s="432" t="s">
        <v>375</v>
      </c>
      <c r="D88" s="433" t="s">
        <v>4370</v>
      </c>
      <c r="E88" s="432" t="s">
        <v>4381</v>
      </c>
      <c r="F88" s="433" t="s">
        <v>4382</v>
      </c>
      <c r="G88" s="432" t="s">
        <v>4262</v>
      </c>
      <c r="H88" s="432" t="s">
        <v>4263</v>
      </c>
      <c r="I88" s="434">
        <v>4469.9799999999996</v>
      </c>
      <c r="J88" s="434">
        <v>2</v>
      </c>
      <c r="K88" s="435">
        <v>8939.9599999999991</v>
      </c>
    </row>
    <row r="89" spans="1:11" ht="14.4" customHeight="1" x14ac:dyDescent="0.3">
      <c r="A89" s="430" t="s">
        <v>365</v>
      </c>
      <c r="B89" s="431" t="s">
        <v>366</v>
      </c>
      <c r="C89" s="432" t="s">
        <v>375</v>
      </c>
      <c r="D89" s="433" t="s">
        <v>4370</v>
      </c>
      <c r="E89" s="432" t="s">
        <v>4381</v>
      </c>
      <c r="F89" s="433" t="s">
        <v>4382</v>
      </c>
      <c r="G89" s="432" t="s">
        <v>4264</v>
      </c>
      <c r="H89" s="432" t="s">
        <v>4265</v>
      </c>
      <c r="I89" s="434">
        <v>3926.2866666666669</v>
      </c>
      <c r="J89" s="434">
        <v>4</v>
      </c>
      <c r="K89" s="435">
        <v>15487.02</v>
      </c>
    </row>
    <row r="90" spans="1:11" ht="14.4" customHeight="1" x14ac:dyDescent="0.3">
      <c r="A90" s="430" t="s">
        <v>365</v>
      </c>
      <c r="B90" s="431" t="s">
        <v>366</v>
      </c>
      <c r="C90" s="432" t="s">
        <v>375</v>
      </c>
      <c r="D90" s="433" t="s">
        <v>4370</v>
      </c>
      <c r="E90" s="432" t="s">
        <v>4381</v>
      </c>
      <c r="F90" s="433" t="s">
        <v>4382</v>
      </c>
      <c r="G90" s="432" t="s">
        <v>4266</v>
      </c>
      <c r="H90" s="432" t="s">
        <v>4267</v>
      </c>
      <c r="I90" s="434">
        <v>82357</v>
      </c>
      <c r="J90" s="434">
        <v>1</v>
      </c>
      <c r="K90" s="435">
        <v>82357</v>
      </c>
    </row>
    <row r="91" spans="1:11" ht="14.4" customHeight="1" x14ac:dyDescent="0.3">
      <c r="A91" s="430" t="s">
        <v>365</v>
      </c>
      <c r="B91" s="431" t="s">
        <v>366</v>
      </c>
      <c r="C91" s="432" t="s">
        <v>375</v>
      </c>
      <c r="D91" s="433" t="s">
        <v>4370</v>
      </c>
      <c r="E91" s="432" t="s">
        <v>4381</v>
      </c>
      <c r="F91" s="433" t="s">
        <v>4382</v>
      </c>
      <c r="G91" s="432" t="s">
        <v>4268</v>
      </c>
      <c r="H91" s="432" t="s">
        <v>4269</v>
      </c>
      <c r="I91" s="434">
        <v>8712</v>
      </c>
      <c r="J91" s="434">
        <v>1</v>
      </c>
      <c r="K91" s="435">
        <v>8712</v>
      </c>
    </row>
    <row r="92" spans="1:11" ht="14.4" customHeight="1" x14ac:dyDescent="0.3">
      <c r="A92" s="430" t="s">
        <v>365</v>
      </c>
      <c r="B92" s="431" t="s">
        <v>366</v>
      </c>
      <c r="C92" s="432" t="s">
        <v>375</v>
      </c>
      <c r="D92" s="433" t="s">
        <v>4370</v>
      </c>
      <c r="E92" s="432" t="s">
        <v>4381</v>
      </c>
      <c r="F92" s="433" t="s">
        <v>4382</v>
      </c>
      <c r="G92" s="432" t="s">
        <v>4270</v>
      </c>
      <c r="H92" s="432" t="s">
        <v>4271</v>
      </c>
      <c r="I92" s="434">
        <v>13107.25</v>
      </c>
      <c r="J92" s="434">
        <v>2</v>
      </c>
      <c r="K92" s="435">
        <v>26214.5</v>
      </c>
    </row>
    <row r="93" spans="1:11" ht="14.4" customHeight="1" x14ac:dyDescent="0.3">
      <c r="A93" s="430" t="s">
        <v>365</v>
      </c>
      <c r="B93" s="431" t="s">
        <v>366</v>
      </c>
      <c r="C93" s="432" t="s">
        <v>375</v>
      </c>
      <c r="D93" s="433" t="s">
        <v>4370</v>
      </c>
      <c r="E93" s="432" t="s">
        <v>4381</v>
      </c>
      <c r="F93" s="433" t="s">
        <v>4382</v>
      </c>
      <c r="G93" s="432" t="s">
        <v>4272</v>
      </c>
      <c r="H93" s="432" t="s">
        <v>4273</v>
      </c>
      <c r="I93" s="434">
        <v>92189.65</v>
      </c>
      <c r="J93" s="434">
        <v>1</v>
      </c>
      <c r="K93" s="435">
        <v>92189.65</v>
      </c>
    </row>
    <row r="94" spans="1:11" ht="14.4" customHeight="1" x14ac:dyDescent="0.3">
      <c r="A94" s="430" t="s">
        <v>365</v>
      </c>
      <c r="B94" s="431" t="s">
        <v>366</v>
      </c>
      <c r="C94" s="432" t="s">
        <v>375</v>
      </c>
      <c r="D94" s="433" t="s">
        <v>4370</v>
      </c>
      <c r="E94" s="432" t="s">
        <v>4381</v>
      </c>
      <c r="F94" s="433" t="s">
        <v>4382</v>
      </c>
      <c r="G94" s="432" t="s">
        <v>4274</v>
      </c>
      <c r="H94" s="432" t="s">
        <v>4275</v>
      </c>
      <c r="I94" s="434">
        <v>36988</v>
      </c>
      <c r="J94" s="434">
        <v>1</v>
      </c>
      <c r="K94" s="435">
        <v>36988</v>
      </c>
    </row>
    <row r="95" spans="1:11" ht="14.4" customHeight="1" x14ac:dyDescent="0.3">
      <c r="A95" s="430" t="s">
        <v>365</v>
      </c>
      <c r="B95" s="431" t="s">
        <v>366</v>
      </c>
      <c r="C95" s="432" t="s">
        <v>375</v>
      </c>
      <c r="D95" s="433" t="s">
        <v>4370</v>
      </c>
      <c r="E95" s="432" t="s">
        <v>4381</v>
      </c>
      <c r="F95" s="433" t="s">
        <v>4382</v>
      </c>
      <c r="G95" s="432" t="s">
        <v>4276</v>
      </c>
      <c r="H95" s="432" t="s">
        <v>4277</v>
      </c>
      <c r="I95" s="434">
        <v>33094.660000000003</v>
      </c>
      <c r="J95" s="434">
        <v>10</v>
      </c>
      <c r="K95" s="435">
        <v>330946.57999999996</v>
      </c>
    </row>
    <row r="96" spans="1:11" ht="14.4" customHeight="1" x14ac:dyDescent="0.3">
      <c r="A96" s="430" t="s">
        <v>365</v>
      </c>
      <c r="B96" s="431" t="s">
        <v>366</v>
      </c>
      <c r="C96" s="432" t="s">
        <v>375</v>
      </c>
      <c r="D96" s="433" t="s">
        <v>4370</v>
      </c>
      <c r="E96" s="432" t="s">
        <v>4381</v>
      </c>
      <c r="F96" s="433" t="s">
        <v>4382</v>
      </c>
      <c r="G96" s="432" t="s">
        <v>4278</v>
      </c>
      <c r="H96" s="432" t="s">
        <v>4279</v>
      </c>
      <c r="I96" s="434">
        <v>16462.439999999999</v>
      </c>
      <c r="J96" s="434">
        <v>1</v>
      </c>
      <c r="K96" s="435">
        <v>16462.439999999999</v>
      </c>
    </row>
    <row r="97" spans="1:11" ht="14.4" customHeight="1" x14ac:dyDescent="0.3">
      <c r="A97" s="430" t="s">
        <v>365</v>
      </c>
      <c r="B97" s="431" t="s">
        <v>366</v>
      </c>
      <c r="C97" s="432" t="s">
        <v>375</v>
      </c>
      <c r="D97" s="433" t="s">
        <v>4370</v>
      </c>
      <c r="E97" s="432" t="s">
        <v>4381</v>
      </c>
      <c r="F97" s="433" t="s">
        <v>4382</v>
      </c>
      <c r="G97" s="432" t="s">
        <v>4280</v>
      </c>
      <c r="H97" s="432" t="s">
        <v>4281</v>
      </c>
      <c r="I97" s="434">
        <v>754.84</v>
      </c>
      <c r="J97" s="434">
        <v>6</v>
      </c>
      <c r="K97" s="435">
        <v>4529.03</v>
      </c>
    </row>
    <row r="98" spans="1:11" ht="14.4" customHeight="1" x14ac:dyDescent="0.3">
      <c r="A98" s="430" t="s">
        <v>365</v>
      </c>
      <c r="B98" s="431" t="s">
        <v>366</v>
      </c>
      <c r="C98" s="432" t="s">
        <v>375</v>
      </c>
      <c r="D98" s="433" t="s">
        <v>4370</v>
      </c>
      <c r="E98" s="432" t="s">
        <v>4381</v>
      </c>
      <c r="F98" s="433" t="s">
        <v>4382</v>
      </c>
      <c r="G98" s="432" t="s">
        <v>4282</v>
      </c>
      <c r="H98" s="432" t="s">
        <v>4283</v>
      </c>
      <c r="I98" s="434">
        <v>3929</v>
      </c>
      <c r="J98" s="434">
        <v>1</v>
      </c>
      <c r="K98" s="435">
        <v>3929</v>
      </c>
    </row>
    <row r="99" spans="1:11" ht="14.4" customHeight="1" x14ac:dyDescent="0.3">
      <c r="A99" s="430" t="s">
        <v>365</v>
      </c>
      <c r="B99" s="431" t="s">
        <v>366</v>
      </c>
      <c r="C99" s="432" t="s">
        <v>375</v>
      </c>
      <c r="D99" s="433" t="s">
        <v>4370</v>
      </c>
      <c r="E99" s="432" t="s">
        <v>4381</v>
      </c>
      <c r="F99" s="433" t="s">
        <v>4382</v>
      </c>
      <c r="G99" s="432" t="s">
        <v>4284</v>
      </c>
      <c r="H99" s="432" t="s">
        <v>4285</v>
      </c>
      <c r="I99" s="434">
        <v>15572.71</v>
      </c>
      <c r="J99" s="434">
        <v>5</v>
      </c>
      <c r="K99" s="435">
        <v>77464.2</v>
      </c>
    </row>
    <row r="100" spans="1:11" ht="14.4" customHeight="1" x14ac:dyDescent="0.3">
      <c r="A100" s="430" t="s">
        <v>365</v>
      </c>
      <c r="B100" s="431" t="s">
        <v>366</v>
      </c>
      <c r="C100" s="432" t="s">
        <v>375</v>
      </c>
      <c r="D100" s="433" t="s">
        <v>4370</v>
      </c>
      <c r="E100" s="432" t="s">
        <v>4381</v>
      </c>
      <c r="F100" s="433" t="s">
        <v>4382</v>
      </c>
      <c r="G100" s="432" t="s">
        <v>4286</v>
      </c>
      <c r="H100" s="432" t="s">
        <v>4287</v>
      </c>
      <c r="I100" s="434">
        <v>73405.86</v>
      </c>
      <c r="J100" s="434">
        <v>1</v>
      </c>
      <c r="K100" s="435">
        <v>73405.86</v>
      </c>
    </row>
    <row r="101" spans="1:11" ht="14.4" customHeight="1" x14ac:dyDescent="0.3">
      <c r="A101" s="430" t="s">
        <v>365</v>
      </c>
      <c r="B101" s="431" t="s">
        <v>366</v>
      </c>
      <c r="C101" s="432" t="s">
        <v>375</v>
      </c>
      <c r="D101" s="433" t="s">
        <v>4370</v>
      </c>
      <c r="E101" s="432" t="s">
        <v>4381</v>
      </c>
      <c r="F101" s="433" t="s">
        <v>4382</v>
      </c>
      <c r="G101" s="432" t="s">
        <v>4288</v>
      </c>
      <c r="H101" s="432" t="s">
        <v>4289</v>
      </c>
      <c r="I101" s="434">
        <v>33094.78</v>
      </c>
      <c r="J101" s="434">
        <v>10</v>
      </c>
      <c r="K101" s="435">
        <v>330946.95</v>
      </c>
    </row>
    <row r="102" spans="1:11" ht="14.4" customHeight="1" x14ac:dyDescent="0.3">
      <c r="A102" s="430" t="s">
        <v>365</v>
      </c>
      <c r="B102" s="431" t="s">
        <v>366</v>
      </c>
      <c r="C102" s="432" t="s">
        <v>375</v>
      </c>
      <c r="D102" s="433" t="s">
        <v>4370</v>
      </c>
      <c r="E102" s="432" t="s">
        <v>4381</v>
      </c>
      <c r="F102" s="433" t="s">
        <v>4382</v>
      </c>
      <c r="G102" s="432" t="s">
        <v>4290</v>
      </c>
      <c r="H102" s="432" t="s">
        <v>4291</v>
      </c>
      <c r="I102" s="434">
        <v>4319.7</v>
      </c>
      <c r="J102" s="434">
        <v>2</v>
      </c>
      <c r="K102" s="435">
        <v>8639.4</v>
      </c>
    </row>
    <row r="103" spans="1:11" ht="14.4" customHeight="1" x14ac:dyDescent="0.3">
      <c r="A103" s="430" t="s">
        <v>365</v>
      </c>
      <c r="B103" s="431" t="s">
        <v>366</v>
      </c>
      <c r="C103" s="432" t="s">
        <v>375</v>
      </c>
      <c r="D103" s="433" t="s">
        <v>4370</v>
      </c>
      <c r="E103" s="432" t="s">
        <v>4381</v>
      </c>
      <c r="F103" s="433" t="s">
        <v>4382</v>
      </c>
      <c r="G103" s="432" t="s">
        <v>4292</v>
      </c>
      <c r="H103" s="432" t="s">
        <v>4293</v>
      </c>
      <c r="I103" s="434">
        <v>35288.883333333331</v>
      </c>
      <c r="J103" s="434">
        <v>12</v>
      </c>
      <c r="K103" s="435">
        <v>417477</v>
      </c>
    </row>
    <row r="104" spans="1:11" ht="14.4" customHeight="1" x14ac:dyDescent="0.3">
      <c r="A104" s="430" t="s">
        <v>365</v>
      </c>
      <c r="B104" s="431" t="s">
        <v>366</v>
      </c>
      <c r="C104" s="432" t="s">
        <v>375</v>
      </c>
      <c r="D104" s="433" t="s">
        <v>4370</v>
      </c>
      <c r="E104" s="432" t="s">
        <v>4381</v>
      </c>
      <c r="F104" s="433" t="s">
        <v>4382</v>
      </c>
      <c r="G104" s="432" t="s">
        <v>4294</v>
      </c>
      <c r="H104" s="432" t="s">
        <v>4295</v>
      </c>
      <c r="I104" s="434">
        <v>111.5</v>
      </c>
      <c r="J104" s="434">
        <v>2</v>
      </c>
      <c r="K104" s="435">
        <v>223</v>
      </c>
    </row>
    <row r="105" spans="1:11" ht="14.4" customHeight="1" x14ac:dyDescent="0.3">
      <c r="A105" s="430" t="s">
        <v>365</v>
      </c>
      <c r="B105" s="431" t="s">
        <v>366</v>
      </c>
      <c r="C105" s="432" t="s">
        <v>375</v>
      </c>
      <c r="D105" s="433" t="s">
        <v>4370</v>
      </c>
      <c r="E105" s="432" t="s">
        <v>4381</v>
      </c>
      <c r="F105" s="433" t="s">
        <v>4382</v>
      </c>
      <c r="G105" s="432" t="s">
        <v>4296</v>
      </c>
      <c r="H105" s="432" t="s">
        <v>4297</v>
      </c>
      <c r="I105" s="434">
        <v>26220.589999999997</v>
      </c>
      <c r="J105" s="434">
        <v>3</v>
      </c>
      <c r="K105" s="435">
        <v>78661.84</v>
      </c>
    </row>
    <row r="106" spans="1:11" ht="14.4" customHeight="1" x14ac:dyDescent="0.3">
      <c r="A106" s="430" t="s">
        <v>365</v>
      </c>
      <c r="B106" s="431" t="s">
        <v>366</v>
      </c>
      <c r="C106" s="432" t="s">
        <v>375</v>
      </c>
      <c r="D106" s="433" t="s">
        <v>4370</v>
      </c>
      <c r="E106" s="432" t="s">
        <v>4381</v>
      </c>
      <c r="F106" s="433" t="s">
        <v>4382</v>
      </c>
      <c r="G106" s="432" t="s">
        <v>4298</v>
      </c>
      <c r="H106" s="432" t="s">
        <v>4299</v>
      </c>
      <c r="I106" s="434">
        <v>161579.89000000001</v>
      </c>
      <c r="J106" s="434">
        <v>1</v>
      </c>
      <c r="K106" s="435">
        <v>161579.89000000001</v>
      </c>
    </row>
    <row r="107" spans="1:11" ht="14.4" customHeight="1" x14ac:dyDescent="0.3">
      <c r="A107" s="430" t="s">
        <v>365</v>
      </c>
      <c r="B107" s="431" t="s">
        <v>366</v>
      </c>
      <c r="C107" s="432" t="s">
        <v>375</v>
      </c>
      <c r="D107" s="433" t="s">
        <v>4370</v>
      </c>
      <c r="E107" s="432" t="s">
        <v>4381</v>
      </c>
      <c r="F107" s="433" t="s">
        <v>4382</v>
      </c>
      <c r="G107" s="432" t="s">
        <v>4300</v>
      </c>
      <c r="H107" s="432" t="s">
        <v>4301</v>
      </c>
      <c r="I107" s="434">
        <v>52562.11</v>
      </c>
      <c r="J107" s="434">
        <v>1</v>
      </c>
      <c r="K107" s="435">
        <v>52562.11</v>
      </c>
    </row>
    <row r="108" spans="1:11" ht="14.4" customHeight="1" x14ac:dyDescent="0.3">
      <c r="A108" s="430" t="s">
        <v>365</v>
      </c>
      <c r="B108" s="431" t="s">
        <v>366</v>
      </c>
      <c r="C108" s="432" t="s">
        <v>375</v>
      </c>
      <c r="D108" s="433" t="s">
        <v>4370</v>
      </c>
      <c r="E108" s="432" t="s">
        <v>4381</v>
      </c>
      <c r="F108" s="433" t="s">
        <v>4382</v>
      </c>
      <c r="G108" s="432" t="s">
        <v>4302</v>
      </c>
      <c r="H108" s="432" t="s">
        <v>4303</v>
      </c>
      <c r="I108" s="434">
        <v>14426.095000000001</v>
      </c>
      <c r="J108" s="434">
        <v>2</v>
      </c>
      <c r="K108" s="435">
        <v>28852.190000000002</v>
      </c>
    </row>
    <row r="109" spans="1:11" ht="14.4" customHeight="1" x14ac:dyDescent="0.3">
      <c r="A109" s="430" t="s">
        <v>365</v>
      </c>
      <c r="B109" s="431" t="s">
        <v>366</v>
      </c>
      <c r="C109" s="432" t="s">
        <v>375</v>
      </c>
      <c r="D109" s="433" t="s">
        <v>4370</v>
      </c>
      <c r="E109" s="432" t="s">
        <v>4381</v>
      </c>
      <c r="F109" s="433" t="s">
        <v>4382</v>
      </c>
      <c r="G109" s="432" t="s">
        <v>4304</v>
      </c>
      <c r="H109" s="432" t="s">
        <v>4305</v>
      </c>
      <c r="I109" s="434">
        <v>16553</v>
      </c>
      <c r="J109" s="434">
        <v>2</v>
      </c>
      <c r="K109" s="435">
        <v>33106</v>
      </c>
    </row>
    <row r="110" spans="1:11" ht="14.4" customHeight="1" x14ac:dyDescent="0.3">
      <c r="A110" s="430" t="s">
        <v>365</v>
      </c>
      <c r="B110" s="431" t="s">
        <v>366</v>
      </c>
      <c r="C110" s="432" t="s">
        <v>375</v>
      </c>
      <c r="D110" s="433" t="s">
        <v>4370</v>
      </c>
      <c r="E110" s="432" t="s">
        <v>4381</v>
      </c>
      <c r="F110" s="433" t="s">
        <v>4382</v>
      </c>
      <c r="G110" s="432" t="s">
        <v>4306</v>
      </c>
      <c r="H110" s="432" t="s">
        <v>4307</v>
      </c>
      <c r="I110" s="434">
        <v>21227.05</v>
      </c>
      <c r="J110" s="434">
        <v>1</v>
      </c>
      <c r="K110" s="435">
        <v>21227.05</v>
      </c>
    </row>
    <row r="111" spans="1:11" ht="14.4" customHeight="1" x14ac:dyDescent="0.3">
      <c r="A111" s="430" t="s">
        <v>365</v>
      </c>
      <c r="B111" s="431" t="s">
        <v>366</v>
      </c>
      <c r="C111" s="432" t="s">
        <v>375</v>
      </c>
      <c r="D111" s="433" t="s">
        <v>4370</v>
      </c>
      <c r="E111" s="432" t="s">
        <v>4381</v>
      </c>
      <c r="F111" s="433" t="s">
        <v>4382</v>
      </c>
      <c r="G111" s="432" t="s">
        <v>4308</v>
      </c>
      <c r="H111" s="432" t="s">
        <v>4309</v>
      </c>
      <c r="I111" s="434">
        <v>210.54</v>
      </c>
      <c r="J111" s="434">
        <v>1</v>
      </c>
      <c r="K111" s="435">
        <v>210.54</v>
      </c>
    </row>
    <row r="112" spans="1:11" ht="14.4" customHeight="1" x14ac:dyDescent="0.3">
      <c r="A112" s="430" t="s">
        <v>365</v>
      </c>
      <c r="B112" s="431" t="s">
        <v>366</v>
      </c>
      <c r="C112" s="432" t="s">
        <v>375</v>
      </c>
      <c r="D112" s="433" t="s">
        <v>4370</v>
      </c>
      <c r="E112" s="432" t="s">
        <v>4381</v>
      </c>
      <c r="F112" s="433" t="s">
        <v>4382</v>
      </c>
      <c r="G112" s="432" t="s">
        <v>4310</v>
      </c>
      <c r="H112" s="432" t="s">
        <v>4311</v>
      </c>
      <c r="I112" s="434">
        <v>2843.67</v>
      </c>
      <c r="J112" s="434">
        <v>3</v>
      </c>
      <c r="K112" s="435">
        <v>8531</v>
      </c>
    </row>
    <row r="113" spans="1:11" ht="14.4" customHeight="1" x14ac:dyDescent="0.3">
      <c r="A113" s="430" t="s">
        <v>365</v>
      </c>
      <c r="B113" s="431" t="s">
        <v>366</v>
      </c>
      <c r="C113" s="432" t="s">
        <v>375</v>
      </c>
      <c r="D113" s="433" t="s">
        <v>4370</v>
      </c>
      <c r="E113" s="432" t="s">
        <v>4381</v>
      </c>
      <c r="F113" s="433" t="s">
        <v>4382</v>
      </c>
      <c r="G113" s="432" t="s">
        <v>4312</v>
      </c>
      <c r="H113" s="432" t="s">
        <v>4313</v>
      </c>
      <c r="I113" s="434">
        <v>385.99</v>
      </c>
      <c r="J113" s="434">
        <v>1</v>
      </c>
      <c r="K113" s="435">
        <v>385.99</v>
      </c>
    </row>
    <row r="114" spans="1:11" ht="14.4" customHeight="1" x14ac:dyDescent="0.3">
      <c r="A114" s="430" t="s">
        <v>365</v>
      </c>
      <c r="B114" s="431" t="s">
        <v>366</v>
      </c>
      <c r="C114" s="432" t="s">
        <v>375</v>
      </c>
      <c r="D114" s="433" t="s">
        <v>4370</v>
      </c>
      <c r="E114" s="432" t="s">
        <v>4381</v>
      </c>
      <c r="F114" s="433" t="s">
        <v>4382</v>
      </c>
      <c r="G114" s="432" t="s">
        <v>4314</v>
      </c>
      <c r="H114" s="432" t="s">
        <v>4315</v>
      </c>
      <c r="I114" s="434">
        <v>2089.6</v>
      </c>
      <c r="J114" s="434">
        <v>1</v>
      </c>
      <c r="K114" s="435">
        <v>2089.6</v>
      </c>
    </row>
    <row r="115" spans="1:11" ht="14.4" customHeight="1" x14ac:dyDescent="0.3">
      <c r="A115" s="430" t="s">
        <v>365</v>
      </c>
      <c r="B115" s="431" t="s">
        <v>366</v>
      </c>
      <c r="C115" s="432" t="s">
        <v>375</v>
      </c>
      <c r="D115" s="433" t="s">
        <v>4370</v>
      </c>
      <c r="E115" s="432" t="s">
        <v>4381</v>
      </c>
      <c r="F115" s="433" t="s">
        <v>4382</v>
      </c>
      <c r="G115" s="432" t="s">
        <v>4316</v>
      </c>
      <c r="H115" s="432" t="s">
        <v>4317</v>
      </c>
      <c r="I115" s="434">
        <v>586.20000000000005</v>
      </c>
      <c r="J115" s="434">
        <v>10</v>
      </c>
      <c r="K115" s="435">
        <v>5862</v>
      </c>
    </row>
    <row r="116" spans="1:11" ht="14.4" customHeight="1" x14ac:dyDescent="0.3">
      <c r="A116" s="430" t="s">
        <v>365</v>
      </c>
      <c r="B116" s="431" t="s">
        <v>366</v>
      </c>
      <c r="C116" s="432" t="s">
        <v>375</v>
      </c>
      <c r="D116" s="433" t="s">
        <v>4370</v>
      </c>
      <c r="E116" s="432" t="s">
        <v>4381</v>
      </c>
      <c r="F116" s="433" t="s">
        <v>4382</v>
      </c>
      <c r="G116" s="432" t="s">
        <v>4318</v>
      </c>
      <c r="H116" s="432" t="s">
        <v>4319</v>
      </c>
      <c r="I116" s="434">
        <v>14331</v>
      </c>
      <c r="J116" s="434">
        <v>1</v>
      </c>
      <c r="K116" s="435">
        <v>14331</v>
      </c>
    </row>
    <row r="117" spans="1:11" ht="14.4" customHeight="1" x14ac:dyDescent="0.3">
      <c r="A117" s="430" t="s">
        <v>365</v>
      </c>
      <c r="B117" s="431" t="s">
        <v>366</v>
      </c>
      <c r="C117" s="432" t="s">
        <v>375</v>
      </c>
      <c r="D117" s="433" t="s">
        <v>4370</v>
      </c>
      <c r="E117" s="432" t="s">
        <v>4381</v>
      </c>
      <c r="F117" s="433" t="s">
        <v>4382</v>
      </c>
      <c r="G117" s="432" t="s">
        <v>4320</v>
      </c>
      <c r="H117" s="432" t="s">
        <v>4321</v>
      </c>
      <c r="I117" s="434">
        <v>29999.81</v>
      </c>
      <c r="J117" s="434">
        <v>1</v>
      </c>
      <c r="K117" s="435">
        <v>29999.81</v>
      </c>
    </row>
    <row r="118" spans="1:11" ht="14.4" customHeight="1" x14ac:dyDescent="0.3">
      <c r="A118" s="430" t="s">
        <v>365</v>
      </c>
      <c r="B118" s="431" t="s">
        <v>366</v>
      </c>
      <c r="C118" s="432" t="s">
        <v>370</v>
      </c>
      <c r="D118" s="433" t="s">
        <v>4073</v>
      </c>
      <c r="E118" s="432" t="s">
        <v>4379</v>
      </c>
      <c r="F118" s="433" t="s">
        <v>4380</v>
      </c>
      <c r="G118" s="432" t="s">
        <v>4202</v>
      </c>
      <c r="H118" s="432" t="s">
        <v>4203</v>
      </c>
      <c r="I118" s="434">
        <v>0.7</v>
      </c>
      <c r="J118" s="434">
        <v>1000</v>
      </c>
      <c r="K118" s="435">
        <v>702</v>
      </c>
    </row>
    <row r="119" spans="1:11" ht="14.4" customHeight="1" x14ac:dyDescent="0.3">
      <c r="A119" s="430" t="s">
        <v>365</v>
      </c>
      <c r="B119" s="431" t="s">
        <v>366</v>
      </c>
      <c r="C119" s="432" t="s">
        <v>370</v>
      </c>
      <c r="D119" s="433" t="s">
        <v>4073</v>
      </c>
      <c r="E119" s="432" t="s">
        <v>4379</v>
      </c>
      <c r="F119" s="433" t="s">
        <v>4380</v>
      </c>
      <c r="G119" s="432" t="s">
        <v>4204</v>
      </c>
      <c r="H119" s="432" t="s">
        <v>4205</v>
      </c>
      <c r="I119" s="434">
        <v>0.69</v>
      </c>
      <c r="J119" s="434">
        <v>200</v>
      </c>
      <c r="K119" s="435">
        <v>138</v>
      </c>
    </row>
    <row r="120" spans="1:11" ht="14.4" customHeight="1" x14ac:dyDescent="0.3">
      <c r="A120" s="430" t="s">
        <v>365</v>
      </c>
      <c r="B120" s="431" t="s">
        <v>366</v>
      </c>
      <c r="C120" s="432" t="s">
        <v>370</v>
      </c>
      <c r="D120" s="433" t="s">
        <v>4073</v>
      </c>
      <c r="E120" s="432" t="s">
        <v>4381</v>
      </c>
      <c r="F120" s="433" t="s">
        <v>4382</v>
      </c>
      <c r="G120" s="432" t="s">
        <v>4228</v>
      </c>
      <c r="H120" s="432" t="s">
        <v>4229</v>
      </c>
      <c r="I120" s="434">
        <v>26221</v>
      </c>
      <c r="J120" s="434">
        <v>1</v>
      </c>
      <c r="K120" s="435">
        <v>26221</v>
      </c>
    </row>
    <row r="121" spans="1:11" ht="14.4" customHeight="1" x14ac:dyDescent="0.3">
      <c r="A121" s="430" t="s">
        <v>365</v>
      </c>
      <c r="B121" s="431" t="s">
        <v>366</v>
      </c>
      <c r="C121" s="432" t="s">
        <v>370</v>
      </c>
      <c r="D121" s="433" t="s">
        <v>4073</v>
      </c>
      <c r="E121" s="432" t="s">
        <v>4381</v>
      </c>
      <c r="F121" s="433" t="s">
        <v>4382</v>
      </c>
      <c r="G121" s="432" t="s">
        <v>4240</v>
      </c>
      <c r="H121" s="432" t="s">
        <v>4241</v>
      </c>
      <c r="I121" s="434">
        <v>3539.25</v>
      </c>
      <c r="J121" s="434">
        <v>3</v>
      </c>
      <c r="K121" s="435">
        <v>10527</v>
      </c>
    </row>
    <row r="122" spans="1:11" ht="14.4" customHeight="1" x14ac:dyDescent="0.3">
      <c r="A122" s="430" t="s">
        <v>365</v>
      </c>
      <c r="B122" s="431" t="s">
        <v>366</v>
      </c>
      <c r="C122" s="432" t="s">
        <v>370</v>
      </c>
      <c r="D122" s="433" t="s">
        <v>4073</v>
      </c>
      <c r="E122" s="432" t="s">
        <v>4381</v>
      </c>
      <c r="F122" s="433" t="s">
        <v>4382</v>
      </c>
      <c r="G122" s="432" t="s">
        <v>4292</v>
      </c>
      <c r="H122" s="432" t="s">
        <v>4293</v>
      </c>
      <c r="I122" s="434">
        <v>39918</v>
      </c>
      <c r="J122" s="434">
        <v>1</v>
      </c>
      <c r="K122" s="435">
        <v>39918</v>
      </c>
    </row>
    <row r="123" spans="1:11" ht="14.4" customHeight="1" x14ac:dyDescent="0.3">
      <c r="A123" s="430" t="s">
        <v>365</v>
      </c>
      <c r="B123" s="431" t="s">
        <v>366</v>
      </c>
      <c r="C123" s="432" t="s">
        <v>370</v>
      </c>
      <c r="D123" s="433" t="s">
        <v>4073</v>
      </c>
      <c r="E123" s="432" t="s">
        <v>4381</v>
      </c>
      <c r="F123" s="433" t="s">
        <v>4382</v>
      </c>
      <c r="G123" s="432" t="s">
        <v>4302</v>
      </c>
      <c r="H123" s="432" t="s">
        <v>4303</v>
      </c>
      <c r="I123" s="434">
        <v>14426</v>
      </c>
      <c r="J123" s="434">
        <v>2</v>
      </c>
      <c r="K123" s="435">
        <v>28852</v>
      </c>
    </row>
    <row r="124" spans="1:11" ht="14.4" customHeight="1" x14ac:dyDescent="0.3">
      <c r="A124" s="430" t="s">
        <v>365</v>
      </c>
      <c r="B124" s="431" t="s">
        <v>366</v>
      </c>
      <c r="C124" s="432" t="s">
        <v>370</v>
      </c>
      <c r="D124" s="433" t="s">
        <v>4073</v>
      </c>
      <c r="E124" s="432" t="s">
        <v>4381</v>
      </c>
      <c r="F124" s="433" t="s">
        <v>4382</v>
      </c>
      <c r="G124" s="432" t="s">
        <v>4304</v>
      </c>
      <c r="H124" s="432" t="s">
        <v>4305</v>
      </c>
      <c r="I124" s="434">
        <v>15682</v>
      </c>
      <c r="J124" s="434">
        <v>1</v>
      </c>
      <c r="K124" s="435">
        <v>15682</v>
      </c>
    </row>
    <row r="125" spans="1:11" ht="14.4" customHeight="1" x14ac:dyDescent="0.3">
      <c r="A125" s="430" t="s">
        <v>365</v>
      </c>
      <c r="B125" s="431" t="s">
        <v>366</v>
      </c>
      <c r="C125" s="432" t="s">
        <v>4096</v>
      </c>
      <c r="D125" s="433" t="s">
        <v>4383</v>
      </c>
      <c r="E125" s="432" t="s">
        <v>4373</v>
      </c>
      <c r="F125" s="433" t="s">
        <v>4374</v>
      </c>
      <c r="G125" s="432" t="s">
        <v>4322</v>
      </c>
      <c r="H125" s="432" t="s">
        <v>4323</v>
      </c>
      <c r="I125" s="434">
        <v>2.9050000000000002</v>
      </c>
      <c r="J125" s="434">
        <v>200</v>
      </c>
      <c r="K125" s="435">
        <v>581</v>
      </c>
    </row>
    <row r="126" spans="1:11" ht="14.4" customHeight="1" x14ac:dyDescent="0.3">
      <c r="A126" s="430" t="s">
        <v>365</v>
      </c>
      <c r="B126" s="431" t="s">
        <v>366</v>
      </c>
      <c r="C126" s="432" t="s">
        <v>4096</v>
      </c>
      <c r="D126" s="433" t="s">
        <v>4383</v>
      </c>
      <c r="E126" s="432" t="s">
        <v>4373</v>
      </c>
      <c r="F126" s="433" t="s">
        <v>4374</v>
      </c>
      <c r="G126" s="432" t="s">
        <v>4324</v>
      </c>
      <c r="H126" s="432" t="s">
        <v>4325</v>
      </c>
      <c r="I126" s="434">
        <v>2.46</v>
      </c>
      <c r="J126" s="434">
        <v>200</v>
      </c>
      <c r="K126" s="435">
        <v>492</v>
      </c>
    </row>
    <row r="127" spans="1:11" ht="14.4" customHeight="1" x14ac:dyDescent="0.3">
      <c r="A127" s="430" t="s">
        <v>365</v>
      </c>
      <c r="B127" s="431" t="s">
        <v>366</v>
      </c>
      <c r="C127" s="432" t="s">
        <v>4096</v>
      </c>
      <c r="D127" s="433" t="s">
        <v>4383</v>
      </c>
      <c r="E127" s="432" t="s">
        <v>4373</v>
      </c>
      <c r="F127" s="433" t="s">
        <v>4374</v>
      </c>
      <c r="G127" s="432" t="s">
        <v>4326</v>
      </c>
      <c r="H127" s="432" t="s">
        <v>4327</v>
      </c>
      <c r="I127" s="434">
        <v>112.77</v>
      </c>
      <c r="J127" s="434">
        <v>25</v>
      </c>
      <c r="K127" s="435">
        <v>2819.3</v>
      </c>
    </row>
    <row r="128" spans="1:11" ht="14.4" customHeight="1" x14ac:dyDescent="0.3">
      <c r="A128" s="430" t="s">
        <v>365</v>
      </c>
      <c r="B128" s="431" t="s">
        <v>366</v>
      </c>
      <c r="C128" s="432" t="s">
        <v>4096</v>
      </c>
      <c r="D128" s="433" t="s">
        <v>4383</v>
      </c>
      <c r="E128" s="432" t="s">
        <v>4375</v>
      </c>
      <c r="F128" s="433" t="s">
        <v>4376</v>
      </c>
      <c r="G128" s="432" t="s">
        <v>4328</v>
      </c>
      <c r="H128" s="432" t="s">
        <v>4329</v>
      </c>
      <c r="I128" s="434">
        <v>2.1</v>
      </c>
      <c r="J128" s="434">
        <v>6720</v>
      </c>
      <c r="K128" s="435">
        <v>14144.900000000001</v>
      </c>
    </row>
    <row r="129" spans="1:11" ht="14.4" customHeight="1" x14ac:dyDescent="0.3">
      <c r="A129" s="430" t="s">
        <v>365</v>
      </c>
      <c r="B129" s="431" t="s">
        <v>366</v>
      </c>
      <c r="C129" s="432" t="s">
        <v>4096</v>
      </c>
      <c r="D129" s="433" t="s">
        <v>4383</v>
      </c>
      <c r="E129" s="432" t="s">
        <v>4375</v>
      </c>
      <c r="F129" s="433" t="s">
        <v>4376</v>
      </c>
      <c r="G129" s="432" t="s">
        <v>4330</v>
      </c>
      <c r="H129" s="432" t="s">
        <v>4331</v>
      </c>
      <c r="I129" s="434">
        <v>3.63</v>
      </c>
      <c r="J129" s="434">
        <v>1000</v>
      </c>
      <c r="K129" s="435">
        <v>3630</v>
      </c>
    </row>
    <row r="130" spans="1:11" ht="14.4" customHeight="1" x14ac:dyDescent="0.3">
      <c r="A130" s="430" t="s">
        <v>365</v>
      </c>
      <c r="B130" s="431" t="s">
        <v>366</v>
      </c>
      <c r="C130" s="432" t="s">
        <v>4096</v>
      </c>
      <c r="D130" s="433" t="s">
        <v>4383</v>
      </c>
      <c r="E130" s="432" t="s">
        <v>4375</v>
      </c>
      <c r="F130" s="433" t="s">
        <v>4376</v>
      </c>
      <c r="G130" s="432" t="s">
        <v>4332</v>
      </c>
      <c r="H130" s="432" t="s">
        <v>4333</v>
      </c>
      <c r="I130" s="434">
        <v>2.1</v>
      </c>
      <c r="J130" s="434">
        <v>960</v>
      </c>
      <c r="K130" s="435">
        <v>2020.7</v>
      </c>
    </row>
    <row r="131" spans="1:11" ht="14.4" customHeight="1" x14ac:dyDescent="0.3">
      <c r="A131" s="430" t="s">
        <v>365</v>
      </c>
      <c r="B131" s="431" t="s">
        <v>366</v>
      </c>
      <c r="C131" s="432" t="s">
        <v>4096</v>
      </c>
      <c r="D131" s="433" t="s">
        <v>4383</v>
      </c>
      <c r="E131" s="432" t="s">
        <v>4375</v>
      </c>
      <c r="F131" s="433" t="s">
        <v>4376</v>
      </c>
      <c r="G131" s="432" t="s">
        <v>4334</v>
      </c>
      <c r="H131" s="432" t="s">
        <v>4335</v>
      </c>
      <c r="I131" s="434">
        <v>2.42</v>
      </c>
      <c r="J131" s="434">
        <v>768</v>
      </c>
      <c r="K131" s="435">
        <v>1858.56</v>
      </c>
    </row>
    <row r="132" spans="1:11" ht="14.4" customHeight="1" x14ac:dyDescent="0.3">
      <c r="A132" s="430" t="s">
        <v>365</v>
      </c>
      <c r="B132" s="431" t="s">
        <v>366</v>
      </c>
      <c r="C132" s="432" t="s">
        <v>4096</v>
      </c>
      <c r="D132" s="433" t="s">
        <v>4383</v>
      </c>
      <c r="E132" s="432" t="s">
        <v>4375</v>
      </c>
      <c r="F132" s="433" t="s">
        <v>4376</v>
      </c>
      <c r="G132" s="432" t="s">
        <v>4336</v>
      </c>
      <c r="H132" s="432" t="s">
        <v>4337</v>
      </c>
      <c r="I132" s="434">
        <v>4.84</v>
      </c>
      <c r="J132" s="434">
        <v>500</v>
      </c>
      <c r="K132" s="435">
        <v>2420</v>
      </c>
    </row>
    <row r="133" spans="1:11" ht="14.4" customHeight="1" x14ac:dyDescent="0.3">
      <c r="A133" s="430" t="s">
        <v>365</v>
      </c>
      <c r="B133" s="431" t="s">
        <v>366</v>
      </c>
      <c r="C133" s="432" t="s">
        <v>4096</v>
      </c>
      <c r="D133" s="433" t="s">
        <v>4383</v>
      </c>
      <c r="E133" s="432" t="s">
        <v>4375</v>
      </c>
      <c r="F133" s="433" t="s">
        <v>4376</v>
      </c>
      <c r="G133" s="432" t="s">
        <v>4338</v>
      </c>
      <c r="H133" s="432" t="s">
        <v>4339</v>
      </c>
      <c r="I133" s="434">
        <v>1.37</v>
      </c>
      <c r="J133" s="434">
        <v>2500</v>
      </c>
      <c r="K133" s="435">
        <v>3414.62</v>
      </c>
    </row>
    <row r="134" spans="1:11" ht="14.4" customHeight="1" x14ac:dyDescent="0.3">
      <c r="A134" s="430" t="s">
        <v>365</v>
      </c>
      <c r="B134" s="431" t="s">
        <v>366</v>
      </c>
      <c r="C134" s="432" t="s">
        <v>4096</v>
      </c>
      <c r="D134" s="433" t="s">
        <v>4383</v>
      </c>
      <c r="E134" s="432" t="s">
        <v>4375</v>
      </c>
      <c r="F134" s="433" t="s">
        <v>4376</v>
      </c>
      <c r="G134" s="432" t="s">
        <v>4340</v>
      </c>
      <c r="H134" s="432" t="s">
        <v>4341</v>
      </c>
      <c r="I134" s="434">
        <v>22.22</v>
      </c>
      <c r="J134" s="434">
        <v>100</v>
      </c>
      <c r="K134" s="435">
        <v>2222.4299999999998</v>
      </c>
    </row>
    <row r="135" spans="1:11" ht="14.4" customHeight="1" x14ac:dyDescent="0.3">
      <c r="A135" s="430" t="s">
        <v>365</v>
      </c>
      <c r="B135" s="431" t="s">
        <v>366</v>
      </c>
      <c r="C135" s="432" t="s">
        <v>4096</v>
      </c>
      <c r="D135" s="433" t="s">
        <v>4383</v>
      </c>
      <c r="E135" s="432" t="s">
        <v>4375</v>
      </c>
      <c r="F135" s="433" t="s">
        <v>4376</v>
      </c>
      <c r="G135" s="432" t="s">
        <v>4342</v>
      </c>
      <c r="H135" s="432" t="s">
        <v>4343</v>
      </c>
      <c r="I135" s="434">
        <v>8.01</v>
      </c>
      <c r="J135" s="434">
        <v>1000</v>
      </c>
      <c r="K135" s="435">
        <v>8005.36</v>
      </c>
    </row>
    <row r="136" spans="1:11" ht="14.4" customHeight="1" x14ac:dyDescent="0.3">
      <c r="A136" s="430" t="s">
        <v>365</v>
      </c>
      <c r="B136" s="431" t="s">
        <v>366</v>
      </c>
      <c r="C136" s="432" t="s">
        <v>4096</v>
      </c>
      <c r="D136" s="433" t="s">
        <v>4383</v>
      </c>
      <c r="E136" s="432" t="s">
        <v>4381</v>
      </c>
      <c r="F136" s="433" t="s">
        <v>4382</v>
      </c>
      <c r="G136" s="432" t="s">
        <v>4344</v>
      </c>
      <c r="H136" s="432" t="s">
        <v>4345</v>
      </c>
      <c r="I136" s="434">
        <v>16388.848000000002</v>
      </c>
      <c r="J136" s="434">
        <v>15</v>
      </c>
      <c r="K136" s="435">
        <v>245790.33</v>
      </c>
    </row>
    <row r="137" spans="1:11" ht="14.4" customHeight="1" x14ac:dyDescent="0.3">
      <c r="A137" s="430" t="s">
        <v>365</v>
      </c>
      <c r="B137" s="431" t="s">
        <v>366</v>
      </c>
      <c r="C137" s="432" t="s">
        <v>4096</v>
      </c>
      <c r="D137" s="433" t="s">
        <v>4383</v>
      </c>
      <c r="E137" s="432" t="s">
        <v>4381</v>
      </c>
      <c r="F137" s="433" t="s">
        <v>4382</v>
      </c>
      <c r="G137" s="432" t="s">
        <v>4210</v>
      </c>
      <c r="H137" s="432" t="s">
        <v>4211</v>
      </c>
      <c r="I137" s="434">
        <v>642.60500000000002</v>
      </c>
      <c r="J137" s="434">
        <v>14</v>
      </c>
      <c r="K137" s="435">
        <v>8996.4500000000007</v>
      </c>
    </row>
    <row r="138" spans="1:11" ht="14.4" customHeight="1" x14ac:dyDescent="0.3">
      <c r="A138" s="430" t="s">
        <v>365</v>
      </c>
      <c r="B138" s="431" t="s">
        <v>366</v>
      </c>
      <c r="C138" s="432" t="s">
        <v>4096</v>
      </c>
      <c r="D138" s="433" t="s">
        <v>4383</v>
      </c>
      <c r="E138" s="432" t="s">
        <v>4381</v>
      </c>
      <c r="F138" s="433" t="s">
        <v>4382</v>
      </c>
      <c r="G138" s="432" t="s">
        <v>4346</v>
      </c>
      <c r="H138" s="432" t="s">
        <v>4347</v>
      </c>
      <c r="I138" s="434">
        <v>329.78</v>
      </c>
      <c r="J138" s="434">
        <v>132</v>
      </c>
      <c r="K138" s="435">
        <v>43826.6</v>
      </c>
    </row>
    <row r="139" spans="1:11" ht="14.4" customHeight="1" x14ac:dyDescent="0.3">
      <c r="A139" s="430" t="s">
        <v>365</v>
      </c>
      <c r="B139" s="431" t="s">
        <v>366</v>
      </c>
      <c r="C139" s="432" t="s">
        <v>4096</v>
      </c>
      <c r="D139" s="433" t="s">
        <v>4383</v>
      </c>
      <c r="E139" s="432" t="s">
        <v>4381</v>
      </c>
      <c r="F139" s="433" t="s">
        <v>4382</v>
      </c>
      <c r="G139" s="432" t="s">
        <v>4348</v>
      </c>
      <c r="H139" s="432" t="s">
        <v>4349</v>
      </c>
      <c r="I139" s="434">
        <v>614.60500000000002</v>
      </c>
      <c r="J139" s="434">
        <v>16</v>
      </c>
      <c r="K139" s="435">
        <v>9833.7199999999993</v>
      </c>
    </row>
    <row r="140" spans="1:11" ht="14.4" customHeight="1" x14ac:dyDescent="0.3">
      <c r="A140" s="430" t="s">
        <v>365</v>
      </c>
      <c r="B140" s="431" t="s">
        <v>366</v>
      </c>
      <c r="C140" s="432" t="s">
        <v>4096</v>
      </c>
      <c r="D140" s="433" t="s">
        <v>4383</v>
      </c>
      <c r="E140" s="432" t="s">
        <v>4381</v>
      </c>
      <c r="F140" s="433" t="s">
        <v>4382</v>
      </c>
      <c r="G140" s="432" t="s">
        <v>4350</v>
      </c>
      <c r="H140" s="432" t="s">
        <v>4351</v>
      </c>
      <c r="I140" s="434">
        <v>19703.599999999999</v>
      </c>
      <c r="J140" s="434">
        <v>1</v>
      </c>
      <c r="K140" s="435">
        <v>19703.599999999999</v>
      </c>
    </row>
    <row r="141" spans="1:11" ht="14.4" customHeight="1" x14ac:dyDescent="0.3">
      <c r="A141" s="430" t="s">
        <v>365</v>
      </c>
      <c r="B141" s="431" t="s">
        <v>366</v>
      </c>
      <c r="C141" s="432" t="s">
        <v>4096</v>
      </c>
      <c r="D141" s="433" t="s">
        <v>4383</v>
      </c>
      <c r="E141" s="432" t="s">
        <v>4381</v>
      </c>
      <c r="F141" s="433" t="s">
        <v>4382</v>
      </c>
      <c r="G141" s="432" t="s">
        <v>4352</v>
      </c>
      <c r="H141" s="432" t="s">
        <v>4353</v>
      </c>
      <c r="I141" s="434">
        <v>82.1</v>
      </c>
      <c r="J141" s="434">
        <v>400</v>
      </c>
      <c r="K141" s="435">
        <v>32840</v>
      </c>
    </row>
    <row r="142" spans="1:11" ht="14.4" customHeight="1" x14ac:dyDescent="0.3">
      <c r="A142" s="430" t="s">
        <v>365</v>
      </c>
      <c r="B142" s="431" t="s">
        <v>366</v>
      </c>
      <c r="C142" s="432" t="s">
        <v>4096</v>
      </c>
      <c r="D142" s="433" t="s">
        <v>4383</v>
      </c>
      <c r="E142" s="432" t="s">
        <v>4381</v>
      </c>
      <c r="F142" s="433" t="s">
        <v>4382</v>
      </c>
      <c r="G142" s="432" t="s">
        <v>4354</v>
      </c>
      <c r="H142" s="432" t="s">
        <v>4355</v>
      </c>
      <c r="I142" s="434">
        <v>9469.93</v>
      </c>
      <c r="J142" s="434">
        <v>6</v>
      </c>
      <c r="K142" s="435">
        <v>57020.3</v>
      </c>
    </row>
    <row r="143" spans="1:11" ht="14.4" customHeight="1" x14ac:dyDescent="0.3">
      <c r="A143" s="430" t="s">
        <v>365</v>
      </c>
      <c r="B143" s="431" t="s">
        <v>366</v>
      </c>
      <c r="C143" s="432" t="s">
        <v>4096</v>
      </c>
      <c r="D143" s="433" t="s">
        <v>4383</v>
      </c>
      <c r="E143" s="432" t="s">
        <v>4381</v>
      </c>
      <c r="F143" s="433" t="s">
        <v>4382</v>
      </c>
      <c r="G143" s="432" t="s">
        <v>4356</v>
      </c>
      <c r="H143" s="432" t="s">
        <v>4357</v>
      </c>
      <c r="I143" s="434">
        <v>17715.509999999998</v>
      </c>
      <c r="J143" s="434">
        <v>1</v>
      </c>
      <c r="K143" s="435">
        <v>17715.509999999998</v>
      </c>
    </row>
    <row r="144" spans="1:11" ht="14.4" customHeight="1" x14ac:dyDescent="0.3">
      <c r="A144" s="430" t="s">
        <v>365</v>
      </c>
      <c r="B144" s="431" t="s">
        <v>366</v>
      </c>
      <c r="C144" s="432" t="s">
        <v>4096</v>
      </c>
      <c r="D144" s="433" t="s">
        <v>4383</v>
      </c>
      <c r="E144" s="432" t="s">
        <v>4381</v>
      </c>
      <c r="F144" s="433" t="s">
        <v>4382</v>
      </c>
      <c r="G144" s="432" t="s">
        <v>4358</v>
      </c>
      <c r="H144" s="432" t="s">
        <v>4359</v>
      </c>
      <c r="I144" s="434">
        <v>17715.490000000002</v>
      </c>
      <c r="J144" s="434">
        <v>1</v>
      </c>
      <c r="K144" s="435">
        <v>17715.490000000002</v>
      </c>
    </row>
    <row r="145" spans="1:11" ht="14.4" customHeight="1" x14ac:dyDescent="0.3">
      <c r="A145" s="430" t="s">
        <v>365</v>
      </c>
      <c r="B145" s="431" t="s">
        <v>366</v>
      </c>
      <c r="C145" s="432" t="s">
        <v>4096</v>
      </c>
      <c r="D145" s="433" t="s">
        <v>4383</v>
      </c>
      <c r="E145" s="432" t="s">
        <v>4381</v>
      </c>
      <c r="F145" s="433" t="s">
        <v>4382</v>
      </c>
      <c r="G145" s="432" t="s">
        <v>4360</v>
      </c>
      <c r="H145" s="432" t="s">
        <v>4361</v>
      </c>
      <c r="I145" s="434">
        <v>121999.5</v>
      </c>
      <c r="J145" s="434">
        <v>2</v>
      </c>
      <c r="K145" s="435">
        <v>243999</v>
      </c>
    </row>
    <row r="146" spans="1:11" ht="14.4" customHeight="1" x14ac:dyDescent="0.3">
      <c r="A146" s="430" t="s">
        <v>365</v>
      </c>
      <c r="B146" s="431" t="s">
        <v>366</v>
      </c>
      <c r="C146" s="432" t="s">
        <v>4096</v>
      </c>
      <c r="D146" s="433" t="s">
        <v>4383</v>
      </c>
      <c r="E146" s="432" t="s">
        <v>4381</v>
      </c>
      <c r="F146" s="433" t="s">
        <v>4382</v>
      </c>
      <c r="G146" s="432" t="s">
        <v>4362</v>
      </c>
      <c r="H146" s="432" t="s">
        <v>4363</v>
      </c>
      <c r="I146" s="434">
        <v>1757</v>
      </c>
      <c r="J146" s="434">
        <v>1</v>
      </c>
      <c r="K146" s="435">
        <v>1757</v>
      </c>
    </row>
    <row r="147" spans="1:11" ht="14.4" customHeight="1" x14ac:dyDescent="0.3">
      <c r="A147" s="430" t="s">
        <v>365</v>
      </c>
      <c r="B147" s="431" t="s">
        <v>366</v>
      </c>
      <c r="C147" s="432" t="s">
        <v>4096</v>
      </c>
      <c r="D147" s="433" t="s">
        <v>4383</v>
      </c>
      <c r="E147" s="432" t="s">
        <v>4381</v>
      </c>
      <c r="F147" s="433" t="s">
        <v>4382</v>
      </c>
      <c r="G147" s="432" t="s">
        <v>4364</v>
      </c>
      <c r="H147" s="432" t="s">
        <v>4365</v>
      </c>
      <c r="I147" s="434">
        <v>2928.2</v>
      </c>
      <c r="J147" s="434">
        <v>1</v>
      </c>
      <c r="K147" s="435">
        <v>2928.2</v>
      </c>
    </row>
    <row r="148" spans="1:11" ht="14.4" customHeight="1" x14ac:dyDescent="0.3">
      <c r="A148" s="430" t="s">
        <v>365</v>
      </c>
      <c r="B148" s="431" t="s">
        <v>366</v>
      </c>
      <c r="C148" s="432" t="s">
        <v>4096</v>
      </c>
      <c r="D148" s="433" t="s">
        <v>4383</v>
      </c>
      <c r="E148" s="432" t="s">
        <v>4381</v>
      </c>
      <c r="F148" s="433" t="s">
        <v>4382</v>
      </c>
      <c r="G148" s="432" t="s">
        <v>4366</v>
      </c>
      <c r="H148" s="432" t="s">
        <v>4367</v>
      </c>
      <c r="I148" s="434">
        <v>2.3699999999999999E-2</v>
      </c>
      <c r="J148" s="434">
        <v>12000</v>
      </c>
      <c r="K148" s="435">
        <v>284.39999999999998</v>
      </c>
    </row>
    <row r="149" spans="1:11" ht="14.4" customHeight="1" thickBot="1" x14ac:dyDescent="0.35">
      <c r="A149" s="436" t="s">
        <v>365</v>
      </c>
      <c r="B149" s="437" t="s">
        <v>366</v>
      </c>
      <c r="C149" s="438" t="s">
        <v>4096</v>
      </c>
      <c r="D149" s="439" t="s">
        <v>4383</v>
      </c>
      <c r="E149" s="438" t="s">
        <v>4381</v>
      </c>
      <c r="F149" s="439" t="s">
        <v>4382</v>
      </c>
      <c r="G149" s="438" t="s">
        <v>4368</v>
      </c>
      <c r="H149" s="438" t="s">
        <v>4369</v>
      </c>
      <c r="I149" s="440">
        <v>2837.19</v>
      </c>
      <c r="J149" s="440">
        <v>1</v>
      </c>
      <c r="K149" s="441">
        <v>2837.19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L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K1"/>
    </sheetView>
  </sheetViews>
  <sheetFormatPr defaultRowHeight="14.4" outlineLevelRow="1" x14ac:dyDescent="0.3"/>
  <cols>
    <col min="1" max="1" width="37.21875" customWidth="1"/>
    <col min="2" max="5" width="13.109375" customWidth="1"/>
    <col min="6" max="6" width="13.109375" hidden="1" customWidth="1"/>
    <col min="7" max="11" width="13.109375" customWidth="1"/>
  </cols>
  <sheetData>
    <row r="1" spans="1:12" ht="18.600000000000001" thickBot="1" x14ac:dyDescent="0.4">
      <c r="A1" s="361" t="s">
        <v>93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</row>
    <row r="2" spans="1:12" ht="15" thickBot="1" x14ac:dyDescent="0.35">
      <c r="A2" s="214" t="s">
        <v>232</v>
      </c>
      <c r="B2" s="215"/>
      <c r="C2" s="215"/>
      <c r="D2" s="215"/>
      <c r="E2" s="215"/>
      <c r="F2" s="215"/>
      <c r="G2" s="215"/>
      <c r="H2" s="215"/>
    </row>
    <row r="3" spans="1:12" x14ac:dyDescent="0.3">
      <c r="A3" s="233" t="s">
        <v>175</v>
      </c>
      <c r="B3" s="359" t="s">
        <v>158</v>
      </c>
      <c r="C3" s="216">
        <v>0</v>
      </c>
      <c r="D3" s="236">
        <v>100</v>
      </c>
      <c r="E3" s="236">
        <v>101</v>
      </c>
      <c r="F3" s="236">
        <v>302</v>
      </c>
      <c r="G3" s="236">
        <v>409</v>
      </c>
      <c r="H3" s="236">
        <v>526</v>
      </c>
      <c r="I3" s="217">
        <v>745</v>
      </c>
      <c r="J3" s="217">
        <v>746</v>
      </c>
      <c r="K3" s="494">
        <v>930</v>
      </c>
      <c r="L3" s="509"/>
    </row>
    <row r="4" spans="1:12" ht="36.6" outlineLevel="1" thickBot="1" x14ac:dyDescent="0.35">
      <c r="A4" s="234">
        <v>2016</v>
      </c>
      <c r="B4" s="360"/>
      <c r="C4" s="218" t="s">
        <v>159</v>
      </c>
      <c r="D4" s="237" t="s">
        <v>205</v>
      </c>
      <c r="E4" s="237" t="s">
        <v>206</v>
      </c>
      <c r="F4" s="237" t="s">
        <v>207</v>
      </c>
      <c r="G4" s="237" t="s">
        <v>184</v>
      </c>
      <c r="H4" s="237" t="s">
        <v>185</v>
      </c>
      <c r="I4" s="219" t="s">
        <v>186</v>
      </c>
      <c r="J4" s="219" t="s">
        <v>187</v>
      </c>
      <c r="K4" s="495" t="s">
        <v>177</v>
      </c>
      <c r="L4" s="509"/>
    </row>
    <row r="5" spans="1:12" x14ac:dyDescent="0.3">
      <c r="A5" s="220" t="s">
        <v>160</v>
      </c>
      <c r="B5" s="256"/>
      <c r="C5" s="257"/>
      <c r="D5" s="258"/>
      <c r="E5" s="258"/>
      <c r="F5" s="258"/>
      <c r="G5" s="258"/>
      <c r="H5" s="258"/>
      <c r="I5" s="258"/>
      <c r="J5" s="258"/>
      <c r="K5" s="496"/>
      <c r="L5" s="509"/>
    </row>
    <row r="6" spans="1:12" ht="15" collapsed="1" thickBot="1" x14ac:dyDescent="0.35">
      <c r="A6" s="221" t="s">
        <v>60</v>
      </c>
      <c r="B6" s="259">
        <f xml:space="preserve">
TRUNC(IF($A$4&lt;=12,SUMIFS('ON Data'!F:F,'ON Data'!$D:$D,$A$4,'ON Data'!$E:$E,1),SUMIFS('ON Data'!F:F,'ON Data'!$E:$E,1)/'ON Data'!$D$3),1)</f>
        <v>7.5</v>
      </c>
      <c r="C6" s="260">
        <f xml:space="preserve">
TRUNC(IF($A$4&lt;=12,SUMIFS('ON Data'!G:G,'ON Data'!$D:$D,$A$4,'ON Data'!$E:$E,1),SUMIFS('ON Data'!G:G,'ON Data'!$E:$E,1)/'ON Data'!$D$3),1)</f>
        <v>0</v>
      </c>
      <c r="D6" s="261">
        <f xml:space="preserve">
TRUNC(IF($A$4&lt;=12,SUMIFS('ON Data'!J:J,'ON Data'!$D:$D,$A$4,'ON Data'!$E:$E,1),SUMIFS('ON Data'!J:J,'ON Data'!$E:$E,1)/'ON Data'!$D$3),1)</f>
        <v>0.3</v>
      </c>
      <c r="E6" s="261">
        <f xml:space="preserve">
TRUNC(IF($A$4&lt;=12,SUMIFS('ON Data'!K:K,'ON Data'!$D:$D,$A$4,'ON Data'!$E:$E,1),SUMIFS('ON Data'!K:K,'ON Data'!$E:$E,1)/'ON Data'!$D$3),1)</f>
        <v>0.8</v>
      </c>
      <c r="F6" s="261">
        <f xml:space="preserve">
TRUNC(IF($A$4&lt;=12,SUMIFS('ON Data'!O:O,'ON Data'!$D:$D,$A$4,'ON Data'!$E:$E,1),SUMIFS('ON Data'!O:O,'ON Data'!$E:$E,1)/'ON Data'!$D$3),1)</f>
        <v>0</v>
      </c>
      <c r="G6" s="261">
        <f xml:space="preserve">
TRUNC(IF($A$4&lt;=12,SUMIFS('ON Data'!V:V,'ON Data'!$D:$D,$A$4,'ON Data'!$E:$E,1),SUMIFS('ON Data'!V:V,'ON Data'!$E:$E,1)/'ON Data'!$D$3),1)</f>
        <v>3.3</v>
      </c>
      <c r="H6" s="261">
        <f xml:space="preserve">
TRUNC(IF($A$4&lt;=12,SUMIFS('ON Data'!AJ:AJ,'ON Data'!$D:$D,$A$4,'ON Data'!$E:$E,1),SUMIFS('ON Data'!AJ:AJ,'ON Data'!$E:$E,1)/'ON Data'!$D$3),1)</f>
        <v>2.6</v>
      </c>
      <c r="I6" s="261">
        <f xml:space="preserve">
TRUNC(IF($A$4&lt;=12,SUMIFS('ON Data'!AT:AT,'ON Data'!$D:$D,$A$4,'ON Data'!$E:$E,1),SUMIFS('ON Data'!AT:AT,'ON Data'!$E:$E,1)/'ON Data'!$D$3),1)</f>
        <v>0.1</v>
      </c>
      <c r="J6" s="261">
        <f xml:space="preserve">
TRUNC(IF($A$4&lt;=12,SUMIFS('ON Data'!AU:AU,'ON Data'!$D:$D,$A$4,'ON Data'!$E:$E,1),SUMIFS('ON Data'!AU:AU,'ON Data'!$E:$E,1)/'ON Data'!$D$3),1)</f>
        <v>0.2</v>
      </c>
      <c r="K6" s="497">
        <f xml:space="preserve">
TRUNC(IF($A$4&lt;=12,SUMIFS('ON Data'!AW:AW,'ON Data'!$D:$D,$A$4,'ON Data'!$E:$E,1),SUMIFS('ON Data'!AW:AW,'ON Data'!$E:$E,1)/'ON Data'!$D$3),1)</f>
        <v>0.1</v>
      </c>
      <c r="L6" s="509"/>
    </row>
    <row r="7" spans="1:12" ht="15" hidden="1" outlineLevel="1" thickBot="1" x14ac:dyDescent="0.35">
      <c r="A7" s="221" t="s">
        <v>94</v>
      </c>
      <c r="B7" s="259"/>
      <c r="C7" s="262"/>
      <c r="D7" s="261"/>
      <c r="E7" s="261"/>
      <c r="F7" s="261"/>
      <c r="G7" s="261"/>
      <c r="H7" s="261"/>
      <c r="I7" s="261"/>
      <c r="J7" s="261"/>
      <c r="K7" s="497"/>
      <c r="L7" s="509"/>
    </row>
    <row r="8" spans="1:12" ht="15" hidden="1" outlineLevel="1" thickBot="1" x14ac:dyDescent="0.35">
      <c r="A8" s="221" t="s">
        <v>62</v>
      </c>
      <c r="B8" s="259"/>
      <c r="C8" s="262"/>
      <c r="D8" s="261"/>
      <c r="E8" s="261"/>
      <c r="F8" s="261"/>
      <c r="G8" s="261"/>
      <c r="H8" s="261"/>
      <c r="I8" s="261"/>
      <c r="J8" s="261"/>
      <c r="K8" s="497"/>
      <c r="L8" s="509"/>
    </row>
    <row r="9" spans="1:12" ht="15" hidden="1" outlineLevel="1" thickBot="1" x14ac:dyDescent="0.35">
      <c r="A9" s="222" t="s">
        <v>55</v>
      </c>
      <c r="B9" s="263"/>
      <c r="C9" s="264"/>
      <c r="D9" s="265"/>
      <c r="E9" s="265"/>
      <c r="F9" s="265"/>
      <c r="G9" s="265"/>
      <c r="H9" s="265"/>
      <c r="I9" s="265"/>
      <c r="J9" s="265"/>
      <c r="K9" s="498"/>
      <c r="L9" s="509"/>
    </row>
    <row r="10" spans="1:12" x14ac:dyDescent="0.3">
      <c r="A10" s="223" t="s">
        <v>161</v>
      </c>
      <c r="B10" s="238"/>
      <c r="C10" s="239"/>
      <c r="D10" s="240"/>
      <c r="E10" s="240"/>
      <c r="F10" s="240"/>
      <c r="G10" s="240"/>
      <c r="H10" s="240"/>
      <c r="I10" s="240"/>
      <c r="J10" s="240"/>
      <c r="K10" s="499"/>
      <c r="L10" s="509"/>
    </row>
    <row r="11" spans="1:12" x14ac:dyDescent="0.3">
      <c r="A11" s="224" t="s">
        <v>162</v>
      </c>
      <c r="B11" s="241">
        <f xml:space="preserve">
IF($A$4&lt;=12,SUMIFS('ON Data'!F:F,'ON Data'!$D:$D,$A$4,'ON Data'!$E:$E,2),SUMIFS('ON Data'!F:F,'ON Data'!$E:$E,2))</f>
        <v>13826.800000000001</v>
      </c>
      <c r="C11" s="242">
        <f xml:space="preserve">
IF($A$4&lt;=12,SUMIFS('ON Data'!G:G,'ON Data'!$D:$D,$A$4,'ON Data'!$E:$E,2),SUMIFS('ON Data'!G:G,'ON Data'!$E:$E,2))</f>
        <v>0</v>
      </c>
      <c r="D11" s="243">
        <f xml:space="preserve">
IF($A$4&lt;=12,SUMIFS('ON Data'!J:J,'ON Data'!$D:$D,$A$4,'ON Data'!$E:$E,2),SUMIFS('ON Data'!J:J,'ON Data'!$E:$E,2))</f>
        <v>583.19999999999993</v>
      </c>
      <c r="E11" s="243">
        <f xml:space="preserve">
IF($A$4&lt;=12,SUMIFS('ON Data'!K:K,'ON Data'!$D:$D,$A$4,'ON Data'!$E:$E,2),SUMIFS('ON Data'!K:K,'ON Data'!$E:$E,2))</f>
        <v>1587.6000000000001</v>
      </c>
      <c r="F11" s="243">
        <f xml:space="preserve">
IF($A$4&lt;=12,SUMIFS('ON Data'!O:O,'ON Data'!$D:$D,$A$4,'ON Data'!$E:$E,2),SUMIFS('ON Data'!O:O,'ON Data'!$E:$E,2))</f>
        <v>0</v>
      </c>
      <c r="G11" s="243">
        <f xml:space="preserve">
IF($A$4&lt;=12,SUMIFS('ON Data'!V:V,'ON Data'!$D:$D,$A$4,'ON Data'!$E:$E,2),SUMIFS('ON Data'!V:V,'ON Data'!$E:$E,2))</f>
        <v>5844</v>
      </c>
      <c r="H11" s="243">
        <f xml:space="preserve">
IF($A$4&lt;=12,SUMIFS('ON Data'!AJ:AJ,'ON Data'!$D:$D,$A$4,'ON Data'!$E:$E,2),SUMIFS('ON Data'!AJ:AJ,'ON Data'!$E:$E,2))</f>
        <v>4982.4000000000005</v>
      </c>
      <c r="I11" s="243">
        <f xml:space="preserve">
IF($A$4&lt;=12,SUMIFS('ON Data'!AT:AT,'ON Data'!$D:$D,$A$4,'ON Data'!$E:$E,2),SUMIFS('ON Data'!AT:AT,'ON Data'!$E:$E,2))</f>
        <v>189.60000000000002</v>
      </c>
      <c r="J11" s="243">
        <f xml:space="preserve">
IF($A$4&lt;=12,SUMIFS('ON Data'!AU:AU,'ON Data'!$D:$D,$A$4,'ON Data'!$E:$E,2),SUMIFS('ON Data'!AU:AU,'ON Data'!$E:$E,2))</f>
        <v>446.40000000000003</v>
      </c>
      <c r="K11" s="500">
        <f xml:space="preserve">
IF($A$4&lt;=12,SUMIFS('ON Data'!AW:AW,'ON Data'!$D:$D,$A$4,'ON Data'!$E:$E,2),SUMIFS('ON Data'!AW:AW,'ON Data'!$E:$E,2))</f>
        <v>193.59999999999997</v>
      </c>
      <c r="L11" s="509"/>
    </row>
    <row r="12" spans="1:12" x14ac:dyDescent="0.3">
      <c r="A12" s="224" t="s">
        <v>163</v>
      </c>
      <c r="B12" s="241">
        <f xml:space="preserve">
IF($A$4&lt;=12,SUMIFS('ON Data'!F:F,'ON Data'!$D:$D,$A$4,'ON Data'!$E:$E,3),SUMIFS('ON Data'!F:F,'ON Data'!$E:$E,3))</f>
        <v>0</v>
      </c>
      <c r="C12" s="242">
        <f xml:space="preserve">
IF($A$4&lt;=12,SUMIFS('ON Data'!G:G,'ON Data'!$D:$D,$A$4,'ON Data'!$E:$E,3),SUMIFS('ON Data'!G:G,'ON Data'!$E:$E,3))</f>
        <v>0</v>
      </c>
      <c r="D12" s="243">
        <f xml:space="preserve">
IF($A$4&lt;=12,SUMIFS('ON Data'!J:J,'ON Data'!$D:$D,$A$4,'ON Data'!$E:$E,3),SUMIFS('ON Data'!J:J,'ON Data'!$E:$E,3))</f>
        <v>0</v>
      </c>
      <c r="E12" s="243">
        <f xml:space="preserve">
IF($A$4&lt;=12,SUMIFS('ON Data'!K:K,'ON Data'!$D:$D,$A$4,'ON Data'!$E:$E,3),SUMIFS('ON Data'!K:K,'ON Data'!$E:$E,3))</f>
        <v>0</v>
      </c>
      <c r="F12" s="243">
        <f xml:space="preserve">
IF($A$4&lt;=12,SUMIFS('ON Data'!O:O,'ON Data'!$D:$D,$A$4,'ON Data'!$E:$E,3),SUMIFS('ON Data'!O:O,'ON Data'!$E:$E,3))</f>
        <v>0</v>
      </c>
      <c r="G12" s="243">
        <f xml:space="preserve">
IF($A$4&lt;=12,SUMIFS('ON Data'!V:V,'ON Data'!$D:$D,$A$4,'ON Data'!$E:$E,3),SUMIFS('ON Data'!V:V,'ON Data'!$E:$E,3))</f>
        <v>0</v>
      </c>
      <c r="H12" s="243">
        <f xml:space="preserve">
IF($A$4&lt;=12,SUMIFS('ON Data'!AJ:AJ,'ON Data'!$D:$D,$A$4,'ON Data'!$E:$E,3),SUMIFS('ON Data'!AJ:AJ,'ON Data'!$E:$E,3))</f>
        <v>0</v>
      </c>
      <c r="I12" s="243">
        <f xml:space="preserve">
IF($A$4&lt;=12,SUMIFS('ON Data'!AT:AT,'ON Data'!$D:$D,$A$4,'ON Data'!$E:$E,3),SUMIFS('ON Data'!AT:AT,'ON Data'!$E:$E,3))</f>
        <v>0</v>
      </c>
      <c r="J12" s="243">
        <f xml:space="preserve">
IF($A$4&lt;=12,SUMIFS('ON Data'!AU:AU,'ON Data'!$D:$D,$A$4,'ON Data'!$E:$E,3),SUMIFS('ON Data'!AU:AU,'ON Data'!$E:$E,3))</f>
        <v>0</v>
      </c>
      <c r="K12" s="500">
        <f xml:space="preserve">
IF($A$4&lt;=12,SUMIFS('ON Data'!AW:AW,'ON Data'!$D:$D,$A$4,'ON Data'!$E:$E,3),SUMIFS('ON Data'!AW:AW,'ON Data'!$E:$E,3))</f>
        <v>0</v>
      </c>
      <c r="L12" s="509"/>
    </row>
    <row r="13" spans="1:12" x14ac:dyDescent="0.3">
      <c r="A13" s="224" t="s">
        <v>170</v>
      </c>
      <c r="B13" s="241">
        <f xml:space="preserve">
IF($A$4&lt;=12,SUMIFS('ON Data'!F:F,'ON Data'!$D:$D,$A$4,'ON Data'!$E:$E,4),SUMIFS('ON Data'!F:F,'ON Data'!$E:$E,4))</f>
        <v>11.8</v>
      </c>
      <c r="C13" s="242">
        <f xml:space="preserve">
IF($A$4&lt;=12,SUMIFS('ON Data'!G:G,'ON Data'!$D:$D,$A$4,'ON Data'!$E:$E,4),SUMIFS('ON Data'!G:G,'ON Data'!$E:$E,4))</f>
        <v>0</v>
      </c>
      <c r="D13" s="243">
        <f xml:space="preserve">
IF($A$4&lt;=12,SUMIFS('ON Data'!J:J,'ON Data'!$D:$D,$A$4,'ON Data'!$E:$E,4),SUMIFS('ON Data'!J:J,'ON Data'!$E:$E,4))</f>
        <v>0</v>
      </c>
      <c r="E13" s="243">
        <f xml:space="preserve">
IF($A$4&lt;=12,SUMIFS('ON Data'!K:K,'ON Data'!$D:$D,$A$4,'ON Data'!$E:$E,4),SUMIFS('ON Data'!K:K,'ON Data'!$E:$E,4))</f>
        <v>0</v>
      </c>
      <c r="F13" s="243">
        <f xml:space="preserve">
IF($A$4&lt;=12,SUMIFS('ON Data'!O:O,'ON Data'!$D:$D,$A$4,'ON Data'!$E:$E,4),SUMIFS('ON Data'!O:O,'ON Data'!$E:$E,4))</f>
        <v>0</v>
      </c>
      <c r="G13" s="243">
        <f xml:space="preserve">
IF($A$4&lt;=12,SUMIFS('ON Data'!V:V,'ON Data'!$D:$D,$A$4,'ON Data'!$E:$E,4),SUMIFS('ON Data'!V:V,'ON Data'!$E:$E,4))</f>
        <v>11.8</v>
      </c>
      <c r="H13" s="243">
        <f xml:space="preserve">
IF($A$4&lt;=12,SUMIFS('ON Data'!AJ:AJ,'ON Data'!$D:$D,$A$4,'ON Data'!$E:$E,4),SUMIFS('ON Data'!AJ:AJ,'ON Data'!$E:$E,4))</f>
        <v>0</v>
      </c>
      <c r="I13" s="243">
        <f xml:space="preserve">
IF($A$4&lt;=12,SUMIFS('ON Data'!AT:AT,'ON Data'!$D:$D,$A$4,'ON Data'!$E:$E,4),SUMIFS('ON Data'!AT:AT,'ON Data'!$E:$E,4))</f>
        <v>0</v>
      </c>
      <c r="J13" s="243">
        <f xml:space="preserve">
IF($A$4&lt;=12,SUMIFS('ON Data'!AU:AU,'ON Data'!$D:$D,$A$4,'ON Data'!$E:$E,4),SUMIFS('ON Data'!AU:AU,'ON Data'!$E:$E,4))</f>
        <v>0</v>
      </c>
      <c r="K13" s="500">
        <f xml:space="preserve">
IF($A$4&lt;=12,SUMIFS('ON Data'!AW:AW,'ON Data'!$D:$D,$A$4,'ON Data'!$E:$E,4),SUMIFS('ON Data'!AW:AW,'ON Data'!$E:$E,4))</f>
        <v>0</v>
      </c>
      <c r="L13" s="509"/>
    </row>
    <row r="14" spans="1:12" ht="15" thickBot="1" x14ac:dyDescent="0.35">
      <c r="A14" s="225" t="s">
        <v>164</v>
      </c>
      <c r="B14" s="244">
        <f xml:space="preserve">
IF($A$4&lt;=12,SUMIFS('ON Data'!F:F,'ON Data'!$D:$D,$A$4,'ON Data'!$E:$E,5),SUMIFS('ON Data'!F:F,'ON Data'!$E:$E,5))</f>
        <v>0</v>
      </c>
      <c r="C14" s="245">
        <f xml:space="preserve">
IF($A$4&lt;=12,SUMIFS('ON Data'!G:G,'ON Data'!$D:$D,$A$4,'ON Data'!$E:$E,5),SUMIFS('ON Data'!G:G,'ON Data'!$E:$E,5))</f>
        <v>0</v>
      </c>
      <c r="D14" s="246">
        <f xml:space="preserve">
IF($A$4&lt;=12,SUMIFS('ON Data'!J:J,'ON Data'!$D:$D,$A$4,'ON Data'!$E:$E,5),SUMIFS('ON Data'!J:J,'ON Data'!$E:$E,5))</f>
        <v>0</v>
      </c>
      <c r="E14" s="246">
        <f xml:space="preserve">
IF($A$4&lt;=12,SUMIFS('ON Data'!K:K,'ON Data'!$D:$D,$A$4,'ON Data'!$E:$E,5),SUMIFS('ON Data'!K:K,'ON Data'!$E:$E,5))</f>
        <v>0</v>
      </c>
      <c r="F14" s="246">
        <f xml:space="preserve">
IF($A$4&lt;=12,SUMIFS('ON Data'!O:O,'ON Data'!$D:$D,$A$4,'ON Data'!$E:$E,5),SUMIFS('ON Data'!O:O,'ON Data'!$E:$E,5))</f>
        <v>0</v>
      </c>
      <c r="G14" s="246">
        <f xml:space="preserve">
IF($A$4&lt;=12,SUMIFS('ON Data'!V:V,'ON Data'!$D:$D,$A$4,'ON Data'!$E:$E,5),SUMIFS('ON Data'!V:V,'ON Data'!$E:$E,5))</f>
        <v>0</v>
      </c>
      <c r="H14" s="246">
        <f xml:space="preserve">
IF($A$4&lt;=12,SUMIFS('ON Data'!AJ:AJ,'ON Data'!$D:$D,$A$4,'ON Data'!$E:$E,5),SUMIFS('ON Data'!AJ:AJ,'ON Data'!$E:$E,5))</f>
        <v>0</v>
      </c>
      <c r="I14" s="246">
        <f xml:space="preserve">
IF($A$4&lt;=12,SUMIFS('ON Data'!AT:AT,'ON Data'!$D:$D,$A$4,'ON Data'!$E:$E,5),SUMIFS('ON Data'!AT:AT,'ON Data'!$E:$E,5))</f>
        <v>0</v>
      </c>
      <c r="J14" s="246">
        <f xml:space="preserve">
IF($A$4&lt;=12,SUMIFS('ON Data'!AU:AU,'ON Data'!$D:$D,$A$4,'ON Data'!$E:$E,5),SUMIFS('ON Data'!AU:AU,'ON Data'!$E:$E,5))</f>
        <v>0</v>
      </c>
      <c r="K14" s="501">
        <f xml:space="preserve">
IF($A$4&lt;=12,SUMIFS('ON Data'!AW:AW,'ON Data'!$D:$D,$A$4,'ON Data'!$E:$E,5),SUMIFS('ON Data'!AW:AW,'ON Data'!$E:$E,5))</f>
        <v>0</v>
      </c>
      <c r="L14" s="509"/>
    </row>
    <row r="15" spans="1:12" x14ac:dyDescent="0.3">
      <c r="A15" s="147" t="s">
        <v>174</v>
      </c>
      <c r="B15" s="247"/>
      <c r="C15" s="248"/>
      <c r="D15" s="249"/>
      <c r="E15" s="249"/>
      <c r="F15" s="249"/>
      <c r="G15" s="249"/>
      <c r="H15" s="249"/>
      <c r="I15" s="249"/>
      <c r="J15" s="249"/>
      <c r="K15" s="502"/>
      <c r="L15" s="509"/>
    </row>
    <row r="16" spans="1:12" x14ac:dyDescent="0.3">
      <c r="A16" s="226" t="s">
        <v>165</v>
      </c>
      <c r="B16" s="241">
        <f xml:space="preserve">
IF($A$4&lt;=12,SUMIFS('ON Data'!F:F,'ON Data'!$D:$D,$A$4,'ON Data'!$E:$E,7),SUMIFS('ON Data'!F:F,'ON Data'!$E:$E,7))</f>
        <v>0</v>
      </c>
      <c r="C16" s="242">
        <f xml:space="preserve">
IF($A$4&lt;=12,SUMIFS('ON Data'!G:G,'ON Data'!$D:$D,$A$4,'ON Data'!$E:$E,7),SUMIFS('ON Data'!G:G,'ON Data'!$E:$E,7))</f>
        <v>0</v>
      </c>
      <c r="D16" s="243">
        <f xml:space="preserve">
IF($A$4&lt;=12,SUMIFS('ON Data'!J:J,'ON Data'!$D:$D,$A$4,'ON Data'!$E:$E,7),SUMIFS('ON Data'!J:J,'ON Data'!$E:$E,7))</f>
        <v>0</v>
      </c>
      <c r="E16" s="243">
        <f xml:space="preserve">
IF($A$4&lt;=12,SUMIFS('ON Data'!K:K,'ON Data'!$D:$D,$A$4,'ON Data'!$E:$E,7),SUMIFS('ON Data'!K:K,'ON Data'!$E:$E,7))</f>
        <v>0</v>
      </c>
      <c r="F16" s="243">
        <f xml:space="preserve">
IF($A$4&lt;=12,SUMIFS('ON Data'!O:O,'ON Data'!$D:$D,$A$4,'ON Data'!$E:$E,7),SUMIFS('ON Data'!O:O,'ON Data'!$E:$E,7))</f>
        <v>0</v>
      </c>
      <c r="G16" s="243">
        <f xml:space="preserve">
IF($A$4&lt;=12,SUMIFS('ON Data'!V:V,'ON Data'!$D:$D,$A$4,'ON Data'!$E:$E,7),SUMIFS('ON Data'!V:V,'ON Data'!$E:$E,7))</f>
        <v>0</v>
      </c>
      <c r="H16" s="243">
        <f xml:space="preserve">
IF($A$4&lt;=12,SUMIFS('ON Data'!AJ:AJ,'ON Data'!$D:$D,$A$4,'ON Data'!$E:$E,7),SUMIFS('ON Data'!AJ:AJ,'ON Data'!$E:$E,7))</f>
        <v>0</v>
      </c>
      <c r="I16" s="243">
        <f xml:space="preserve">
IF($A$4&lt;=12,SUMIFS('ON Data'!AT:AT,'ON Data'!$D:$D,$A$4,'ON Data'!$E:$E,7),SUMIFS('ON Data'!AT:AT,'ON Data'!$E:$E,7))</f>
        <v>0</v>
      </c>
      <c r="J16" s="243">
        <f xml:space="preserve">
IF($A$4&lt;=12,SUMIFS('ON Data'!AU:AU,'ON Data'!$D:$D,$A$4,'ON Data'!$E:$E,7),SUMIFS('ON Data'!AU:AU,'ON Data'!$E:$E,7))</f>
        <v>0</v>
      </c>
      <c r="K16" s="500">
        <f xml:space="preserve">
IF($A$4&lt;=12,SUMIFS('ON Data'!AW:AW,'ON Data'!$D:$D,$A$4,'ON Data'!$E:$E,7),SUMIFS('ON Data'!AW:AW,'ON Data'!$E:$E,7))</f>
        <v>0</v>
      </c>
      <c r="L16" s="509"/>
    </row>
    <row r="17" spans="1:12" x14ac:dyDescent="0.3">
      <c r="A17" s="226" t="s">
        <v>166</v>
      </c>
      <c r="B17" s="241">
        <f xml:space="preserve">
IF($A$4&lt;=12,SUMIFS('ON Data'!F:F,'ON Data'!$D:$D,$A$4,'ON Data'!$E:$E,8),SUMIFS('ON Data'!F:F,'ON Data'!$E:$E,8))</f>
        <v>0</v>
      </c>
      <c r="C17" s="242">
        <f xml:space="preserve">
IF($A$4&lt;=12,SUMIFS('ON Data'!G:G,'ON Data'!$D:$D,$A$4,'ON Data'!$E:$E,8),SUMIFS('ON Data'!G:G,'ON Data'!$E:$E,8))</f>
        <v>0</v>
      </c>
      <c r="D17" s="243">
        <f xml:space="preserve">
IF($A$4&lt;=12,SUMIFS('ON Data'!J:J,'ON Data'!$D:$D,$A$4,'ON Data'!$E:$E,8),SUMIFS('ON Data'!J:J,'ON Data'!$E:$E,8))</f>
        <v>0</v>
      </c>
      <c r="E17" s="243">
        <f xml:space="preserve">
IF($A$4&lt;=12,SUMIFS('ON Data'!K:K,'ON Data'!$D:$D,$A$4,'ON Data'!$E:$E,8),SUMIFS('ON Data'!K:K,'ON Data'!$E:$E,8))</f>
        <v>0</v>
      </c>
      <c r="F17" s="243">
        <f xml:space="preserve">
IF($A$4&lt;=12,SUMIFS('ON Data'!O:O,'ON Data'!$D:$D,$A$4,'ON Data'!$E:$E,8),SUMIFS('ON Data'!O:O,'ON Data'!$E:$E,8))</f>
        <v>0</v>
      </c>
      <c r="G17" s="243">
        <f xml:space="preserve">
IF($A$4&lt;=12,SUMIFS('ON Data'!V:V,'ON Data'!$D:$D,$A$4,'ON Data'!$E:$E,8),SUMIFS('ON Data'!V:V,'ON Data'!$E:$E,8))</f>
        <v>0</v>
      </c>
      <c r="H17" s="243">
        <f xml:space="preserve">
IF($A$4&lt;=12,SUMIFS('ON Data'!AJ:AJ,'ON Data'!$D:$D,$A$4,'ON Data'!$E:$E,8),SUMIFS('ON Data'!AJ:AJ,'ON Data'!$E:$E,8))</f>
        <v>0</v>
      </c>
      <c r="I17" s="243">
        <f xml:space="preserve">
IF($A$4&lt;=12,SUMIFS('ON Data'!AT:AT,'ON Data'!$D:$D,$A$4,'ON Data'!$E:$E,8),SUMIFS('ON Data'!AT:AT,'ON Data'!$E:$E,8))</f>
        <v>0</v>
      </c>
      <c r="J17" s="243">
        <f xml:space="preserve">
IF($A$4&lt;=12,SUMIFS('ON Data'!AU:AU,'ON Data'!$D:$D,$A$4,'ON Data'!$E:$E,8),SUMIFS('ON Data'!AU:AU,'ON Data'!$E:$E,8))</f>
        <v>0</v>
      </c>
      <c r="K17" s="500">
        <f xml:space="preserve">
IF($A$4&lt;=12,SUMIFS('ON Data'!AW:AW,'ON Data'!$D:$D,$A$4,'ON Data'!$E:$E,8),SUMIFS('ON Data'!AW:AW,'ON Data'!$E:$E,8))</f>
        <v>0</v>
      </c>
      <c r="L17" s="509"/>
    </row>
    <row r="18" spans="1:12" x14ac:dyDescent="0.3">
      <c r="A18" s="226" t="s">
        <v>167</v>
      </c>
      <c r="B18" s="241">
        <f xml:space="preserve">
B19-B16-B17</f>
        <v>184483</v>
      </c>
      <c r="C18" s="242">
        <f t="shared" ref="C18:E18" si="0" xml:space="preserve">
C19-C16-C17</f>
        <v>0</v>
      </c>
      <c r="D18" s="243">
        <f t="shared" si="0"/>
        <v>12093</v>
      </c>
      <c r="E18" s="243">
        <f t="shared" si="0"/>
        <v>22170</v>
      </c>
      <c r="F18" s="243">
        <f t="shared" ref="F18:H18" si="1" xml:space="preserve">
F19-F16-F17</f>
        <v>0</v>
      </c>
      <c r="G18" s="243">
        <f t="shared" si="1"/>
        <v>66965</v>
      </c>
      <c r="H18" s="243">
        <f t="shared" si="1"/>
        <v>76127</v>
      </c>
      <c r="I18" s="243">
        <f t="shared" ref="I18:K18" si="2" xml:space="preserve">
I19-I16-I17</f>
        <v>3187</v>
      </c>
      <c r="J18" s="243">
        <f t="shared" si="2"/>
        <v>0</v>
      </c>
      <c r="K18" s="500">
        <f t="shared" si="2"/>
        <v>3941</v>
      </c>
      <c r="L18" s="509"/>
    </row>
    <row r="19" spans="1:12" ht="15" thickBot="1" x14ac:dyDescent="0.35">
      <c r="A19" s="227" t="s">
        <v>168</v>
      </c>
      <c r="B19" s="250">
        <f xml:space="preserve">
IF($A$4&lt;=12,SUMIFS('ON Data'!F:F,'ON Data'!$D:$D,$A$4,'ON Data'!$E:$E,9),SUMIFS('ON Data'!F:F,'ON Data'!$E:$E,9))</f>
        <v>184483</v>
      </c>
      <c r="C19" s="251">
        <f xml:space="preserve">
IF($A$4&lt;=12,SUMIFS('ON Data'!G:G,'ON Data'!$D:$D,$A$4,'ON Data'!$E:$E,9),SUMIFS('ON Data'!G:G,'ON Data'!$E:$E,9))</f>
        <v>0</v>
      </c>
      <c r="D19" s="252">
        <f xml:space="preserve">
IF($A$4&lt;=12,SUMIFS('ON Data'!J:J,'ON Data'!$D:$D,$A$4,'ON Data'!$E:$E,9),SUMIFS('ON Data'!J:J,'ON Data'!$E:$E,9))</f>
        <v>12093</v>
      </c>
      <c r="E19" s="252">
        <f xml:space="preserve">
IF($A$4&lt;=12,SUMIFS('ON Data'!K:K,'ON Data'!$D:$D,$A$4,'ON Data'!$E:$E,9),SUMIFS('ON Data'!K:K,'ON Data'!$E:$E,9))</f>
        <v>22170</v>
      </c>
      <c r="F19" s="252">
        <f xml:space="preserve">
IF($A$4&lt;=12,SUMIFS('ON Data'!O:O,'ON Data'!$D:$D,$A$4,'ON Data'!$E:$E,9),SUMIFS('ON Data'!O:O,'ON Data'!$E:$E,9))</f>
        <v>0</v>
      </c>
      <c r="G19" s="252">
        <f xml:space="preserve">
IF($A$4&lt;=12,SUMIFS('ON Data'!V:V,'ON Data'!$D:$D,$A$4,'ON Data'!$E:$E,9),SUMIFS('ON Data'!V:V,'ON Data'!$E:$E,9))</f>
        <v>66965</v>
      </c>
      <c r="H19" s="252">
        <f xml:space="preserve">
IF($A$4&lt;=12,SUMIFS('ON Data'!AJ:AJ,'ON Data'!$D:$D,$A$4,'ON Data'!$E:$E,9),SUMIFS('ON Data'!AJ:AJ,'ON Data'!$E:$E,9))</f>
        <v>76127</v>
      </c>
      <c r="I19" s="252">
        <f xml:space="preserve">
IF($A$4&lt;=12,SUMIFS('ON Data'!AT:AT,'ON Data'!$D:$D,$A$4,'ON Data'!$E:$E,9),SUMIFS('ON Data'!AT:AT,'ON Data'!$E:$E,9))</f>
        <v>3187</v>
      </c>
      <c r="J19" s="252">
        <f xml:space="preserve">
IF($A$4&lt;=12,SUMIFS('ON Data'!AU:AU,'ON Data'!$D:$D,$A$4,'ON Data'!$E:$E,9),SUMIFS('ON Data'!AU:AU,'ON Data'!$E:$E,9))</f>
        <v>0</v>
      </c>
      <c r="K19" s="503">
        <f xml:space="preserve">
IF($A$4&lt;=12,SUMIFS('ON Data'!AW:AW,'ON Data'!$D:$D,$A$4,'ON Data'!$E:$E,9),SUMIFS('ON Data'!AW:AW,'ON Data'!$E:$E,9))</f>
        <v>3941</v>
      </c>
      <c r="L19" s="509"/>
    </row>
    <row r="20" spans="1:12" ht="15" collapsed="1" thickBot="1" x14ac:dyDescent="0.35">
      <c r="A20" s="228" t="s">
        <v>60</v>
      </c>
      <c r="B20" s="253">
        <f xml:space="preserve">
IF($A$4&lt;=12,SUMIFS('ON Data'!F:F,'ON Data'!$D:$D,$A$4,'ON Data'!$E:$E,6),SUMIFS('ON Data'!F:F,'ON Data'!$E:$E,6))</f>
        <v>2865648</v>
      </c>
      <c r="C20" s="254">
        <f xml:space="preserve">
IF($A$4&lt;=12,SUMIFS('ON Data'!G:G,'ON Data'!$D:$D,$A$4,'ON Data'!$E:$E,6),SUMIFS('ON Data'!G:G,'ON Data'!$E:$E,6))</f>
        <v>30200</v>
      </c>
      <c r="D20" s="255">
        <f xml:space="preserve">
IF($A$4&lt;=12,SUMIFS('ON Data'!J:J,'ON Data'!$D:$D,$A$4,'ON Data'!$E:$E,6),SUMIFS('ON Data'!J:J,'ON Data'!$E:$E,6))</f>
        <v>183760</v>
      </c>
      <c r="E20" s="255">
        <f xml:space="preserve">
IF($A$4&lt;=12,SUMIFS('ON Data'!K:K,'ON Data'!$D:$D,$A$4,'ON Data'!$E:$E,6),SUMIFS('ON Data'!K:K,'ON Data'!$E:$E,6))</f>
        <v>597910</v>
      </c>
      <c r="F20" s="255">
        <f xml:space="preserve">
IF($A$4&lt;=12,SUMIFS('ON Data'!O:O,'ON Data'!$D:$D,$A$4,'ON Data'!$E:$E,6),SUMIFS('ON Data'!O:O,'ON Data'!$E:$E,6))</f>
        <v>0</v>
      </c>
      <c r="G20" s="255">
        <f xml:space="preserve">
IF($A$4&lt;=12,SUMIFS('ON Data'!V:V,'ON Data'!$D:$D,$A$4,'ON Data'!$E:$E,6),SUMIFS('ON Data'!V:V,'ON Data'!$E:$E,6))</f>
        <v>1027969</v>
      </c>
      <c r="H20" s="255">
        <f xml:space="preserve">
IF($A$4&lt;=12,SUMIFS('ON Data'!AJ:AJ,'ON Data'!$D:$D,$A$4,'ON Data'!$E:$E,6),SUMIFS('ON Data'!AJ:AJ,'ON Data'!$E:$E,6))</f>
        <v>893983</v>
      </c>
      <c r="I20" s="255">
        <f xml:space="preserve">
IF($A$4&lt;=12,SUMIFS('ON Data'!AT:AT,'ON Data'!$D:$D,$A$4,'ON Data'!$E:$E,6),SUMIFS('ON Data'!AT:AT,'ON Data'!$E:$E,6))</f>
        <v>35186</v>
      </c>
      <c r="J20" s="255">
        <f xml:space="preserve">
IF($A$4&lt;=12,SUMIFS('ON Data'!AU:AU,'ON Data'!$D:$D,$A$4,'ON Data'!$E:$E,6),SUMIFS('ON Data'!AU:AU,'ON Data'!$E:$E,6))</f>
        <v>70987</v>
      </c>
      <c r="K20" s="504">
        <f xml:space="preserve">
IF($A$4&lt;=12,SUMIFS('ON Data'!AW:AW,'ON Data'!$D:$D,$A$4,'ON Data'!$E:$E,6),SUMIFS('ON Data'!AW:AW,'ON Data'!$E:$E,6))</f>
        <v>25653</v>
      </c>
      <c r="L20" s="509"/>
    </row>
    <row r="21" spans="1:12" ht="15" hidden="1" outlineLevel="1" thickBot="1" x14ac:dyDescent="0.35">
      <c r="A21" s="221" t="s">
        <v>94</v>
      </c>
      <c r="B21" s="241">
        <f xml:space="preserve">
IF($A$4&lt;=12,SUMIFS('ON Data'!F:F,'ON Data'!$D:$D,$A$4,'ON Data'!$E:$E,12),SUMIFS('ON Data'!F:F,'ON Data'!$E:$E,12))</f>
        <v>0</v>
      </c>
      <c r="C21" s="242">
        <f xml:space="preserve">
IF($A$4&lt;=12,SUMIFS('ON Data'!G:G,'ON Data'!$D:$D,$A$4,'ON Data'!$E:$E,12),SUMIFS('ON Data'!G:G,'ON Data'!$E:$E,12))</f>
        <v>0</v>
      </c>
      <c r="D21" s="243">
        <f xml:space="preserve">
IF($A$4&lt;=12,SUMIFS('ON Data'!J:J,'ON Data'!$D:$D,$A$4,'ON Data'!$E:$E,12),SUMIFS('ON Data'!J:J,'ON Data'!$E:$E,12))</f>
        <v>0</v>
      </c>
      <c r="E21" s="243">
        <f xml:space="preserve">
IF($A$4&lt;=12,SUMIFS('ON Data'!K:K,'ON Data'!$D:$D,$A$4,'ON Data'!$E:$E,12),SUMIFS('ON Data'!K:K,'ON Data'!$E:$E,12))</f>
        <v>0</v>
      </c>
      <c r="F21" s="243">
        <f xml:space="preserve">
IF($A$4&lt;=12,SUMIFS('ON Data'!O:O,'ON Data'!$D:$D,$A$4,'ON Data'!$E:$E,12),SUMIFS('ON Data'!O:O,'ON Data'!$E:$E,12))</f>
        <v>0</v>
      </c>
      <c r="G21" s="243">
        <f xml:space="preserve">
IF($A$4&lt;=12,SUMIFS('ON Data'!V:V,'ON Data'!$D:$D,$A$4,'ON Data'!$E:$E,12),SUMIFS('ON Data'!V:V,'ON Data'!$E:$E,12))</f>
        <v>0</v>
      </c>
      <c r="H21" s="243">
        <f xml:space="preserve">
IF($A$4&lt;=12,SUMIFS('ON Data'!AJ:AJ,'ON Data'!$D:$D,$A$4,'ON Data'!$E:$E,12),SUMIFS('ON Data'!AJ:AJ,'ON Data'!$E:$E,12))</f>
        <v>0</v>
      </c>
      <c r="L21" s="509"/>
    </row>
    <row r="22" spans="1:12" ht="15" hidden="1" outlineLevel="1" thickBot="1" x14ac:dyDescent="0.35">
      <c r="A22" s="221" t="s">
        <v>62</v>
      </c>
      <c r="B22" s="297" t="str">
        <f xml:space="preserve">
IF(OR(B21="",B21=0),"",B20/B21)</f>
        <v/>
      </c>
      <c r="C22" s="298" t="str">
        <f t="shared" ref="C22:E22" si="3" xml:space="preserve">
IF(OR(C21="",C21=0),"",C20/C21)</f>
        <v/>
      </c>
      <c r="D22" s="299" t="str">
        <f t="shared" si="3"/>
        <v/>
      </c>
      <c r="E22" s="299" t="str">
        <f t="shared" si="3"/>
        <v/>
      </c>
      <c r="F22" s="299" t="str">
        <f t="shared" ref="F22:H22" si="4" xml:space="preserve">
IF(OR(F21="",F21=0),"",F20/F21)</f>
        <v/>
      </c>
      <c r="G22" s="299" t="str">
        <f t="shared" si="4"/>
        <v/>
      </c>
      <c r="H22" s="299" t="str">
        <f t="shared" si="4"/>
        <v/>
      </c>
      <c r="L22" s="509"/>
    </row>
    <row r="23" spans="1:12" ht="15" hidden="1" outlineLevel="1" thickBot="1" x14ac:dyDescent="0.35">
      <c r="A23" s="229" t="s">
        <v>55</v>
      </c>
      <c r="B23" s="244">
        <f xml:space="preserve">
IF(B21="","",B20-B21)</f>
        <v>2865648</v>
      </c>
      <c r="C23" s="245">
        <f t="shared" ref="C23:E23" si="5" xml:space="preserve">
IF(C21="","",C20-C21)</f>
        <v>30200</v>
      </c>
      <c r="D23" s="246">
        <f t="shared" si="5"/>
        <v>183760</v>
      </c>
      <c r="E23" s="246">
        <f t="shared" si="5"/>
        <v>597910</v>
      </c>
      <c r="F23" s="246">
        <f t="shared" ref="F23:H23" si="6" xml:space="preserve">
IF(F21="","",F20-F21)</f>
        <v>0</v>
      </c>
      <c r="G23" s="246">
        <f t="shared" si="6"/>
        <v>1027969</v>
      </c>
      <c r="H23" s="246">
        <f t="shared" si="6"/>
        <v>893983</v>
      </c>
      <c r="L23" s="509"/>
    </row>
    <row r="24" spans="1:12" x14ac:dyDescent="0.3">
      <c r="A24" s="223" t="s">
        <v>169</v>
      </c>
      <c r="B24" s="270" t="s">
        <v>3</v>
      </c>
      <c r="C24" s="510" t="s">
        <v>180</v>
      </c>
      <c r="D24" s="480"/>
      <c r="E24" s="481"/>
      <c r="F24" s="482" t="s">
        <v>181</v>
      </c>
      <c r="G24" s="483"/>
      <c r="H24" s="483"/>
      <c r="I24" s="483"/>
      <c r="J24" s="483"/>
      <c r="K24" s="505" t="s">
        <v>182</v>
      </c>
      <c r="L24" s="509"/>
    </row>
    <row r="25" spans="1:12" x14ac:dyDescent="0.3">
      <c r="A25" s="224" t="s">
        <v>60</v>
      </c>
      <c r="B25" s="241">
        <f xml:space="preserve">
SUM(C25:K25)</f>
        <v>0</v>
      </c>
      <c r="C25" s="511">
        <f xml:space="preserve">
IF($A$4&lt;=12,SUMIFS('ON Data'!J:J,'ON Data'!$D:$D,$A$4,'ON Data'!$E:$E,10),SUMIFS('ON Data'!J:J,'ON Data'!$E:$E,10))</f>
        <v>0</v>
      </c>
      <c r="D25" s="484"/>
      <c r="E25" s="485"/>
      <c r="F25" s="486">
        <f xml:space="preserve">
IF($A$4&lt;=12,SUMIFS('ON Data'!O:O,'ON Data'!$D:$D,$A$4,'ON Data'!$E:$E,10),SUMIFS('ON Data'!O:O,'ON Data'!$E:$E,10))</f>
        <v>0</v>
      </c>
      <c r="G25" s="485"/>
      <c r="H25" s="485"/>
      <c r="I25" s="485"/>
      <c r="J25" s="485"/>
      <c r="K25" s="506">
        <f xml:space="preserve">
IF($A$4&lt;=12,SUMIFS('ON Data'!AW:AW,'ON Data'!$D:$D,$A$4,'ON Data'!$E:$E,10),SUMIFS('ON Data'!AW:AW,'ON Data'!$E:$E,10))</f>
        <v>0</v>
      </c>
      <c r="L25" s="509"/>
    </row>
    <row r="26" spans="1:12" x14ac:dyDescent="0.3">
      <c r="A26" s="230" t="s">
        <v>179</v>
      </c>
      <c r="B26" s="250">
        <f xml:space="preserve">
SUM(C26:K26)</f>
        <v>2290.0763358778627</v>
      </c>
      <c r="C26" s="511">
        <f xml:space="preserve">
IF($A$4&lt;=12,SUMIFS('ON Data'!J:J,'ON Data'!$D:$D,$A$4,'ON Data'!$E:$E,11),SUMIFS('ON Data'!J:J,'ON Data'!$E:$E,11))</f>
        <v>2290.0763358778627</v>
      </c>
      <c r="D26" s="484"/>
      <c r="E26" s="485"/>
      <c r="F26" s="487">
        <f xml:space="preserve">
IF($A$4&lt;=12,SUMIFS('ON Data'!O:O,'ON Data'!$D:$D,$A$4,'ON Data'!$E:$E,11),SUMIFS('ON Data'!O:O,'ON Data'!$E:$E,11))</f>
        <v>0</v>
      </c>
      <c r="G26" s="488"/>
      <c r="H26" s="488"/>
      <c r="I26" s="488"/>
      <c r="J26" s="488"/>
      <c r="K26" s="506">
        <f xml:space="preserve">
IF($A$4&lt;=12,SUMIFS('ON Data'!AW:AW,'ON Data'!$D:$D,$A$4,'ON Data'!$E:$E,11),SUMIFS('ON Data'!AW:AW,'ON Data'!$E:$E,11))</f>
        <v>0</v>
      </c>
      <c r="L26" s="509"/>
    </row>
    <row r="27" spans="1:12" x14ac:dyDescent="0.3">
      <c r="A27" s="230" t="s">
        <v>62</v>
      </c>
      <c r="B27" s="271">
        <f xml:space="preserve">
IF(B26=0,0,B25/B26)</f>
        <v>0</v>
      </c>
      <c r="C27" s="512">
        <f xml:space="preserve">
IF(C26=0,0,C25/C26)</f>
        <v>0</v>
      </c>
      <c r="D27" s="489"/>
      <c r="E27" s="485"/>
      <c r="F27" s="490">
        <f xml:space="preserve">
IF(F26=0,0,F25/F26)</f>
        <v>0</v>
      </c>
      <c r="G27" s="485"/>
      <c r="H27" s="485"/>
      <c r="I27" s="485"/>
      <c r="J27" s="485"/>
      <c r="K27" s="507">
        <f xml:space="preserve">
IF(K26=0,0,K25/K26)</f>
        <v>0</v>
      </c>
      <c r="L27" s="509"/>
    </row>
    <row r="28" spans="1:12" ht="15" thickBot="1" x14ac:dyDescent="0.35">
      <c r="A28" s="230" t="s">
        <v>178</v>
      </c>
      <c r="B28" s="250">
        <f xml:space="preserve">
SUM(C28:K28)</f>
        <v>2290.0763358778627</v>
      </c>
      <c r="C28" s="513">
        <f xml:space="preserve">
C26-C25</f>
        <v>2290.0763358778627</v>
      </c>
      <c r="D28" s="491"/>
      <c r="E28" s="492"/>
      <c r="F28" s="493">
        <f xml:space="preserve">
F26-F25</f>
        <v>0</v>
      </c>
      <c r="G28" s="492"/>
      <c r="H28" s="492"/>
      <c r="I28" s="492"/>
      <c r="J28" s="492"/>
      <c r="K28" s="508">
        <f xml:space="preserve">
K26-K25</f>
        <v>0</v>
      </c>
      <c r="L28" s="509"/>
    </row>
    <row r="29" spans="1:12" x14ac:dyDescent="0.3">
      <c r="A29" s="231"/>
      <c r="B29" s="231"/>
      <c r="C29" s="232"/>
      <c r="D29" s="232"/>
      <c r="E29" s="232"/>
      <c r="F29" s="232"/>
      <c r="G29" s="232"/>
      <c r="H29" s="232"/>
    </row>
    <row r="30" spans="1:12" x14ac:dyDescent="0.3">
      <c r="A30" s="99" t="s">
        <v>139</v>
      </c>
      <c r="B30" s="116"/>
      <c r="C30" s="116"/>
      <c r="D30" s="116"/>
      <c r="E30" s="116"/>
      <c r="F30" s="116"/>
      <c r="G30" s="116"/>
      <c r="H30" s="116"/>
    </row>
    <row r="31" spans="1:12" x14ac:dyDescent="0.3">
      <c r="A31" s="100" t="s">
        <v>176</v>
      </c>
      <c r="B31" s="116"/>
      <c r="C31" s="116"/>
      <c r="D31" s="116"/>
      <c r="E31" s="116"/>
      <c r="F31" s="116"/>
      <c r="G31" s="116"/>
      <c r="H31" s="116"/>
    </row>
    <row r="32" spans="1:12" ht="14.4" customHeight="1" x14ac:dyDescent="0.3">
      <c r="A32" s="267" t="s">
        <v>173</v>
      </c>
      <c r="B32" s="268"/>
      <c r="C32" s="268"/>
      <c r="D32" s="268"/>
      <c r="E32" s="268"/>
      <c r="F32" s="268"/>
      <c r="G32" s="268"/>
      <c r="H32" s="268"/>
    </row>
    <row r="33" spans="1:1" x14ac:dyDescent="0.3">
      <c r="A33" s="269" t="s">
        <v>208</v>
      </c>
    </row>
    <row r="34" spans="1:1" x14ac:dyDescent="0.3">
      <c r="A34" s="269" t="s">
        <v>209</v>
      </c>
    </row>
    <row r="35" spans="1:1" x14ac:dyDescent="0.3">
      <c r="A35" s="269" t="s">
        <v>210</v>
      </c>
    </row>
    <row r="36" spans="1:1" x14ac:dyDescent="0.3">
      <c r="A36" s="269" t="s">
        <v>183</v>
      </c>
    </row>
  </sheetData>
  <mergeCells count="12">
    <mergeCell ref="B3:B4"/>
    <mergeCell ref="A1:K1"/>
    <mergeCell ref="C27:E27"/>
    <mergeCell ref="C28:E28"/>
    <mergeCell ref="F27:J27"/>
    <mergeCell ref="F28:J28"/>
    <mergeCell ref="C24:E24"/>
    <mergeCell ref="C25:E25"/>
    <mergeCell ref="C26:E26"/>
    <mergeCell ref="F24:J24"/>
    <mergeCell ref="F25:J25"/>
    <mergeCell ref="F26:J26"/>
  </mergeCells>
  <conditionalFormatting sqref="C27">
    <cfRule type="cellIs" dxfId="8" priority="8" operator="greaterThan">
      <formula>1</formula>
    </cfRule>
  </conditionalFormatting>
  <conditionalFormatting sqref="C28">
    <cfRule type="cellIs" dxfId="7" priority="7" operator="lessThan">
      <formula>0</formula>
    </cfRule>
  </conditionalFormatting>
  <conditionalFormatting sqref="B22:H22">
    <cfRule type="cellIs" dxfId="6" priority="6" operator="greaterThan">
      <formula>1</formula>
    </cfRule>
  </conditionalFormatting>
  <conditionalFormatting sqref="B23:H23">
    <cfRule type="cellIs" dxfId="5" priority="5" operator="greaterThan">
      <formula>0</formula>
    </cfRule>
  </conditionalFormatting>
  <conditionalFormatting sqref="K27">
    <cfRule type="cellIs" dxfId="4" priority="4" operator="greaterThan">
      <formula>1</formula>
    </cfRule>
  </conditionalFormatting>
  <conditionalFormatting sqref="K28">
    <cfRule type="cellIs" dxfId="3" priority="3" operator="lessThan">
      <formula>0</formula>
    </cfRule>
  </conditionalFormatting>
  <conditionalFormatting sqref="F28">
    <cfRule type="cellIs" dxfId="2" priority="1" operator="lessThan">
      <formula>0</formula>
    </cfRule>
  </conditionalFormatting>
  <conditionalFormatting sqref="F27">
    <cfRule type="cellIs" dxfId="1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57"/>
  <sheetViews>
    <sheetView showGridLines="0" showRowColHeaders="0" workbookViewId="0"/>
  </sheetViews>
  <sheetFormatPr defaultRowHeight="14.4" x14ac:dyDescent="0.3"/>
  <cols>
    <col min="1" max="16384" width="8.88671875" style="210"/>
  </cols>
  <sheetData>
    <row r="1" spans="1:49" x14ac:dyDescent="0.3">
      <c r="A1" s="210" t="s">
        <v>4385</v>
      </c>
    </row>
    <row r="2" spans="1:49" x14ac:dyDescent="0.3">
      <c r="A2" s="214" t="s">
        <v>232</v>
      </c>
    </row>
    <row r="3" spans="1:49" x14ac:dyDescent="0.3">
      <c r="A3" s="210" t="s">
        <v>145</v>
      </c>
      <c r="B3" s="235">
        <v>2016</v>
      </c>
      <c r="D3" s="211">
        <f>MAX(D5:D1048576)</f>
        <v>12</v>
      </c>
      <c r="F3" s="211">
        <f>SUMIF($E5:$E1048576,"&lt;10",F5:F1048576)</f>
        <v>3064060.2</v>
      </c>
      <c r="G3" s="211">
        <f t="shared" ref="G3:AW3" si="0">SUMIF($E5:$E1048576,"&lt;10",G5:G1048576)</f>
        <v>30200</v>
      </c>
      <c r="H3" s="211">
        <f t="shared" si="0"/>
        <v>0</v>
      </c>
      <c r="I3" s="211">
        <f t="shared" si="0"/>
        <v>0</v>
      </c>
      <c r="J3" s="211">
        <f t="shared" si="0"/>
        <v>196439.8</v>
      </c>
      <c r="K3" s="211">
        <f t="shared" si="0"/>
        <v>621677.60000000009</v>
      </c>
      <c r="L3" s="211">
        <f t="shared" si="0"/>
        <v>0</v>
      </c>
      <c r="M3" s="211">
        <f t="shared" si="0"/>
        <v>0</v>
      </c>
      <c r="N3" s="211">
        <f t="shared" si="0"/>
        <v>0</v>
      </c>
      <c r="O3" s="211">
        <f t="shared" si="0"/>
        <v>0</v>
      </c>
      <c r="P3" s="211">
        <f t="shared" si="0"/>
        <v>0</v>
      </c>
      <c r="Q3" s="211">
        <f t="shared" si="0"/>
        <v>0</v>
      </c>
      <c r="R3" s="211">
        <f t="shared" si="0"/>
        <v>0</v>
      </c>
      <c r="S3" s="211">
        <f t="shared" si="0"/>
        <v>0</v>
      </c>
      <c r="T3" s="211">
        <f t="shared" si="0"/>
        <v>0</v>
      </c>
      <c r="U3" s="211">
        <f t="shared" si="0"/>
        <v>0</v>
      </c>
      <c r="V3" s="211">
        <f t="shared" si="0"/>
        <v>1100829.8</v>
      </c>
      <c r="W3" s="211">
        <f t="shared" si="0"/>
        <v>0</v>
      </c>
      <c r="X3" s="211">
        <f t="shared" si="0"/>
        <v>0</v>
      </c>
      <c r="Y3" s="211">
        <f t="shared" si="0"/>
        <v>0</v>
      </c>
      <c r="Z3" s="211">
        <f t="shared" si="0"/>
        <v>0</v>
      </c>
      <c r="AA3" s="211">
        <f t="shared" si="0"/>
        <v>0</v>
      </c>
      <c r="AB3" s="211">
        <f t="shared" si="0"/>
        <v>0</v>
      </c>
      <c r="AC3" s="211">
        <f t="shared" si="0"/>
        <v>0</v>
      </c>
      <c r="AD3" s="211">
        <f t="shared" si="0"/>
        <v>0</v>
      </c>
      <c r="AE3" s="211">
        <f t="shared" si="0"/>
        <v>0</v>
      </c>
      <c r="AF3" s="211">
        <f t="shared" si="0"/>
        <v>0</v>
      </c>
      <c r="AG3" s="211">
        <f t="shared" si="0"/>
        <v>0</v>
      </c>
      <c r="AH3" s="211">
        <f t="shared" si="0"/>
        <v>0</v>
      </c>
      <c r="AI3" s="211">
        <f t="shared" si="0"/>
        <v>0</v>
      </c>
      <c r="AJ3" s="211">
        <f t="shared" si="0"/>
        <v>975124.39999999991</v>
      </c>
      <c r="AK3" s="211">
        <f t="shared" si="0"/>
        <v>0</v>
      </c>
      <c r="AL3" s="211">
        <f t="shared" si="0"/>
        <v>0</v>
      </c>
      <c r="AM3" s="211">
        <f t="shared" si="0"/>
        <v>0</v>
      </c>
      <c r="AN3" s="211">
        <f t="shared" si="0"/>
        <v>0</v>
      </c>
      <c r="AO3" s="211">
        <f t="shared" si="0"/>
        <v>0</v>
      </c>
      <c r="AP3" s="211">
        <f t="shared" si="0"/>
        <v>0</v>
      </c>
      <c r="AQ3" s="211">
        <f t="shared" si="0"/>
        <v>0</v>
      </c>
      <c r="AR3" s="211">
        <f t="shared" si="0"/>
        <v>0</v>
      </c>
      <c r="AS3" s="211">
        <f t="shared" si="0"/>
        <v>0</v>
      </c>
      <c r="AT3" s="211">
        <f t="shared" si="0"/>
        <v>38563.799999999996</v>
      </c>
      <c r="AU3" s="211">
        <f t="shared" si="0"/>
        <v>71436</v>
      </c>
      <c r="AV3" s="211">
        <f t="shared" si="0"/>
        <v>0</v>
      </c>
      <c r="AW3" s="211">
        <f t="shared" si="0"/>
        <v>29788.799999999992</v>
      </c>
    </row>
    <row r="4" spans="1:49" x14ac:dyDescent="0.3">
      <c r="A4" s="210" t="s">
        <v>146</v>
      </c>
      <c r="B4" s="235">
        <v>1</v>
      </c>
      <c r="C4" s="212" t="s">
        <v>5</v>
      </c>
      <c r="D4" s="213" t="s">
        <v>54</v>
      </c>
      <c r="E4" s="213" t="s">
        <v>144</v>
      </c>
      <c r="F4" s="213" t="s">
        <v>3</v>
      </c>
      <c r="G4" s="213">
        <v>0</v>
      </c>
      <c r="H4" s="213">
        <v>25</v>
      </c>
      <c r="I4" s="213">
        <v>99</v>
      </c>
      <c r="J4" s="213">
        <v>100</v>
      </c>
      <c r="K4" s="213">
        <v>101</v>
      </c>
      <c r="L4" s="213">
        <v>102</v>
      </c>
      <c r="M4" s="213">
        <v>103</v>
      </c>
      <c r="N4" s="213">
        <v>203</v>
      </c>
      <c r="O4" s="213">
        <v>302</v>
      </c>
      <c r="P4" s="213">
        <v>303</v>
      </c>
      <c r="Q4" s="213">
        <v>304</v>
      </c>
      <c r="R4" s="213">
        <v>305</v>
      </c>
      <c r="S4" s="213">
        <v>306</v>
      </c>
      <c r="T4" s="213">
        <v>407</v>
      </c>
      <c r="U4" s="213">
        <v>408</v>
      </c>
      <c r="V4" s="213">
        <v>409</v>
      </c>
      <c r="W4" s="213">
        <v>410</v>
      </c>
      <c r="X4" s="213">
        <v>415</v>
      </c>
      <c r="Y4" s="213">
        <v>416</v>
      </c>
      <c r="Z4" s="213">
        <v>418</v>
      </c>
      <c r="AA4" s="213">
        <v>419</v>
      </c>
      <c r="AB4" s="213">
        <v>420</v>
      </c>
      <c r="AC4" s="213">
        <v>421</v>
      </c>
      <c r="AD4" s="213">
        <v>520</v>
      </c>
      <c r="AE4" s="213">
        <v>521</v>
      </c>
      <c r="AF4" s="213">
        <v>522</v>
      </c>
      <c r="AG4" s="213">
        <v>523</v>
      </c>
      <c r="AH4" s="213">
        <v>524</v>
      </c>
      <c r="AI4" s="213">
        <v>525</v>
      </c>
      <c r="AJ4" s="213">
        <v>526</v>
      </c>
      <c r="AK4" s="213">
        <v>527</v>
      </c>
      <c r="AL4" s="213">
        <v>528</v>
      </c>
      <c r="AM4" s="213">
        <v>629</v>
      </c>
      <c r="AN4" s="213">
        <v>630</v>
      </c>
      <c r="AO4" s="213">
        <v>636</v>
      </c>
      <c r="AP4" s="213">
        <v>637</v>
      </c>
      <c r="AQ4" s="213">
        <v>640</v>
      </c>
      <c r="AR4" s="213">
        <v>642</v>
      </c>
      <c r="AS4" s="213">
        <v>743</v>
      </c>
      <c r="AT4" s="213">
        <v>745</v>
      </c>
      <c r="AU4" s="213">
        <v>746</v>
      </c>
      <c r="AV4" s="213">
        <v>747</v>
      </c>
      <c r="AW4" s="213">
        <v>930</v>
      </c>
    </row>
    <row r="5" spans="1:49" x14ac:dyDescent="0.3">
      <c r="A5" s="210" t="s">
        <v>147</v>
      </c>
      <c r="B5" s="235">
        <v>2</v>
      </c>
      <c r="C5" s="210">
        <v>44</v>
      </c>
      <c r="D5" s="210">
        <v>1</v>
      </c>
      <c r="E5" s="210">
        <v>1</v>
      </c>
      <c r="F5" s="210">
        <v>7.95</v>
      </c>
      <c r="G5" s="210">
        <v>0</v>
      </c>
      <c r="H5" s="210">
        <v>0</v>
      </c>
      <c r="I5" s="210">
        <v>0</v>
      </c>
      <c r="J5" s="210">
        <v>0.3</v>
      </c>
      <c r="K5" s="210">
        <v>0.9</v>
      </c>
      <c r="L5" s="210">
        <v>0</v>
      </c>
      <c r="M5" s="210">
        <v>0</v>
      </c>
      <c r="N5" s="210">
        <v>0</v>
      </c>
      <c r="O5" s="210">
        <v>0</v>
      </c>
      <c r="P5" s="210">
        <v>0</v>
      </c>
      <c r="Q5" s="210">
        <v>0</v>
      </c>
      <c r="R5" s="210">
        <v>0</v>
      </c>
      <c r="S5" s="210">
        <v>0</v>
      </c>
      <c r="T5" s="210">
        <v>0</v>
      </c>
      <c r="U5" s="210">
        <v>0</v>
      </c>
      <c r="V5" s="210">
        <v>4</v>
      </c>
      <c r="W5" s="210">
        <v>0</v>
      </c>
      <c r="X5" s="210">
        <v>0</v>
      </c>
      <c r="Y5" s="210">
        <v>0</v>
      </c>
      <c r="Z5" s="210">
        <v>0</v>
      </c>
      <c r="AA5" s="210">
        <v>0</v>
      </c>
      <c r="AB5" s="210">
        <v>0</v>
      </c>
      <c r="AC5" s="210">
        <v>0</v>
      </c>
      <c r="AD5" s="210">
        <v>0</v>
      </c>
      <c r="AE5" s="210">
        <v>0</v>
      </c>
      <c r="AF5" s="210">
        <v>0</v>
      </c>
      <c r="AG5" s="210">
        <v>0</v>
      </c>
      <c r="AH5" s="210">
        <v>0</v>
      </c>
      <c r="AI5" s="210">
        <v>0</v>
      </c>
      <c r="AJ5" s="210">
        <v>2.15</v>
      </c>
      <c r="AK5" s="210">
        <v>0</v>
      </c>
      <c r="AL5" s="210">
        <v>0</v>
      </c>
      <c r="AM5" s="210">
        <v>0</v>
      </c>
      <c r="AN5" s="210">
        <v>0</v>
      </c>
      <c r="AO5" s="210">
        <v>0</v>
      </c>
      <c r="AP5" s="210">
        <v>0</v>
      </c>
      <c r="AQ5" s="210">
        <v>0</v>
      </c>
      <c r="AR5" s="210">
        <v>0</v>
      </c>
      <c r="AS5" s="210">
        <v>0</v>
      </c>
      <c r="AT5" s="210">
        <v>0.1</v>
      </c>
      <c r="AU5" s="210">
        <v>0.4</v>
      </c>
      <c r="AV5" s="210">
        <v>0</v>
      </c>
      <c r="AW5" s="210">
        <v>0.1</v>
      </c>
    </row>
    <row r="6" spans="1:49" x14ac:dyDescent="0.3">
      <c r="A6" s="210" t="s">
        <v>148</v>
      </c>
      <c r="B6" s="235">
        <v>3</v>
      </c>
      <c r="C6" s="210">
        <v>44</v>
      </c>
      <c r="D6" s="210">
        <v>1</v>
      </c>
      <c r="E6" s="210">
        <v>2</v>
      </c>
      <c r="F6" s="210">
        <v>1297.5999999999999</v>
      </c>
      <c r="G6" s="210">
        <v>0</v>
      </c>
      <c r="H6" s="210">
        <v>0</v>
      </c>
      <c r="I6" s="210">
        <v>0</v>
      </c>
      <c r="J6" s="210">
        <v>50.4</v>
      </c>
      <c r="K6" s="210">
        <v>144</v>
      </c>
      <c r="L6" s="210">
        <v>0</v>
      </c>
      <c r="M6" s="210">
        <v>0</v>
      </c>
      <c r="N6" s="210">
        <v>0</v>
      </c>
      <c r="O6" s="210">
        <v>0</v>
      </c>
      <c r="P6" s="210">
        <v>0</v>
      </c>
      <c r="Q6" s="210">
        <v>0</v>
      </c>
      <c r="R6" s="210">
        <v>0</v>
      </c>
      <c r="S6" s="210">
        <v>0</v>
      </c>
      <c r="T6" s="210">
        <v>0</v>
      </c>
      <c r="U6" s="210">
        <v>0</v>
      </c>
      <c r="V6" s="210">
        <v>664</v>
      </c>
      <c r="W6" s="210">
        <v>0</v>
      </c>
      <c r="X6" s="210">
        <v>0</v>
      </c>
      <c r="Y6" s="210">
        <v>0</v>
      </c>
      <c r="Z6" s="210">
        <v>0</v>
      </c>
      <c r="AA6" s="210">
        <v>0</v>
      </c>
      <c r="AB6" s="210">
        <v>0</v>
      </c>
      <c r="AC6" s="210">
        <v>0</v>
      </c>
      <c r="AD6" s="210">
        <v>0</v>
      </c>
      <c r="AE6" s="210">
        <v>0</v>
      </c>
      <c r="AF6" s="210">
        <v>0</v>
      </c>
      <c r="AG6" s="210">
        <v>0</v>
      </c>
      <c r="AH6" s="210">
        <v>0</v>
      </c>
      <c r="AI6" s="210">
        <v>0</v>
      </c>
      <c r="AJ6" s="210">
        <v>339.2</v>
      </c>
      <c r="AK6" s="210">
        <v>0</v>
      </c>
      <c r="AL6" s="210">
        <v>0</v>
      </c>
      <c r="AM6" s="210">
        <v>0</v>
      </c>
      <c r="AN6" s="210">
        <v>0</v>
      </c>
      <c r="AO6" s="210">
        <v>0</v>
      </c>
      <c r="AP6" s="210">
        <v>0</v>
      </c>
      <c r="AQ6" s="210">
        <v>0</v>
      </c>
      <c r="AR6" s="210">
        <v>0</v>
      </c>
      <c r="AS6" s="210">
        <v>0</v>
      </c>
      <c r="AT6" s="210">
        <v>16</v>
      </c>
      <c r="AU6" s="210">
        <v>67.2</v>
      </c>
      <c r="AV6" s="210">
        <v>0</v>
      </c>
      <c r="AW6" s="210">
        <v>16.8</v>
      </c>
    </row>
    <row r="7" spans="1:49" x14ac:dyDescent="0.3">
      <c r="A7" s="210" t="s">
        <v>149</v>
      </c>
      <c r="B7" s="235">
        <v>4</v>
      </c>
      <c r="C7" s="210">
        <v>44</v>
      </c>
      <c r="D7" s="210">
        <v>1</v>
      </c>
      <c r="E7" s="210">
        <v>6</v>
      </c>
      <c r="F7" s="210">
        <v>234757</v>
      </c>
      <c r="G7" s="210">
        <v>2700</v>
      </c>
      <c r="H7" s="210">
        <v>0</v>
      </c>
      <c r="I7" s="210">
        <v>0</v>
      </c>
      <c r="J7" s="210">
        <v>14017</v>
      </c>
      <c r="K7" s="210">
        <v>50462</v>
      </c>
      <c r="L7" s="210">
        <v>0</v>
      </c>
      <c r="M7" s="210">
        <v>0</v>
      </c>
      <c r="N7" s="210">
        <v>0</v>
      </c>
      <c r="O7" s="210">
        <v>0</v>
      </c>
      <c r="P7" s="210">
        <v>0</v>
      </c>
      <c r="Q7" s="210">
        <v>0</v>
      </c>
      <c r="R7" s="210">
        <v>0</v>
      </c>
      <c r="S7" s="210">
        <v>0</v>
      </c>
      <c r="T7" s="210">
        <v>0</v>
      </c>
      <c r="U7" s="210">
        <v>0</v>
      </c>
      <c r="V7" s="210">
        <v>96658</v>
      </c>
      <c r="W7" s="210">
        <v>0</v>
      </c>
      <c r="X7" s="210">
        <v>0</v>
      </c>
      <c r="Y7" s="210">
        <v>0</v>
      </c>
      <c r="Z7" s="210">
        <v>0</v>
      </c>
      <c r="AA7" s="210">
        <v>0</v>
      </c>
      <c r="AB7" s="210">
        <v>0</v>
      </c>
      <c r="AC7" s="210">
        <v>0</v>
      </c>
      <c r="AD7" s="210">
        <v>0</v>
      </c>
      <c r="AE7" s="210">
        <v>0</v>
      </c>
      <c r="AF7" s="210">
        <v>0</v>
      </c>
      <c r="AG7" s="210">
        <v>0</v>
      </c>
      <c r="AH7" s="210">
        <v>0</v>
      </c>
      <c r="AI7" s="210">
        <v>0</v>
      </c>
      <c r="AJ7" s="210">
        <v>55414</v>
      </c>
      <c r="AK7" s="210">
        <v>0</v>
      </c>
      <c r="AL7" s="210">
        <v>0</v>
      </c>
      <c r="AM7" s="210">
        <v>0</v>
      </c>
      <c r="AN7" s="210">
        <v>0</v>
      </c>
      <c r="AO7" s="210">
        <v>0</v>
      </c>
      <c r="AP7" s="210">
        <v>0</v>
      </c>
      <c r="AQ7" s="210">
        <v>0</v>
      </c>
      <c r="AR7" s="210">
        <v>0</v>
      </c>
      <c r="AS7" s="210">
        <v>0</v>
      </c>
      <c r="AT7" s="210">
        <v>2634</v>
      </c>
      <c r="AU7" s="210">
        <v>11076</v>
      </c>
      <c r="AV7" s="210">
        <v>0</v>
      </c>
      <c r="AW7" s="210">
        <v>1796</v>
      </c>
    </row>
    <row r="8" spans="1:49" x14ac:dyDescent="0.3">
      <c r="A8" s="210" t="s">
        <v>150</v>
      </c>
      <c r="B8" s="235">
        <v>5</v>
      </c>
      <c r="C8" s="210">
        <v>44</v>
      </c>
      <c r="D8" s="210">
        <v>1</v>
      </c>
      <c r="E8" s="210">
        <v>11</v>
      </c>
      <c r="F8" s="210">
        <v>190.83969465648855</v>
      </c>
      <c r="G8" s="210">
        <v>0</v>
      </c>
      <c r="H8" s="210">
        <v>0</v>
      </c>
      <c r="I8" s="210">
        <v>0</v>
      </c>
      <c r="J8" s="210">
        <v>190.83969465648855</v>
      </c>
      <c r="K8" s="210">
        <v>0</v>
      </c>
      <c r="L8" s="210">
        <v>0</v>
      </c>
      <c r="M8" s="210">
        <v>0</v>
      </c>
      <c r="N8" s="210">
        <v>0</v>
      </c>
      <c r="O8" s="210">
        <v>0</v>
      </c>
      <c r="P8" s="210">
        <v>0</v>
      </c>
      <c r="Q8" s="210">
        <v>0</v>
      </c>
      <c r="R8" s="210">
        <v>0</v>
      </c>
      <c r="S8" s="210">
        <v>0</v>
      </c>
      <c r="T8" s="210">
        <v>0</v>
      </c>
      <c r="U8" s="210">
        <v>0</v>
      </c>
      <c r="V8" s="210">
        <v>0</v>
      </c>
      <c r="W8" s="210">
        <v>0</v>
      </c>
      <c r="X8" s="210">
        <v>0</v>
      </c>
      <c r="Y8" s="210">
        <v>0</v>
      </c>
      <c r="Z8" s="210">
        <v>0</v>
      </c>
      <c r="AA8" s="210">
        <v>0</v>
      </c>
      <c r="AB8" s="210">
        <v>0</v>
      </c>
      <c r="AC8" s="210">
        <v>0</v>
      </c>
      <c r="AD8" s="210">
        <v>0</v>
      </c>
      <c r="AE8" s="210">
        <v>0</v>
      </c>
      <c r="AF8" s="210">
        <v>0</v>
      </c>
      <c r="AG8" s="210">
        <v>0</v>
      </c>
      <c r="AH8" s="210">
        <v>0</v>
      </c>
      <c r="AI8" s="210">
        <v>0</v>
      </c>
      <c r="AJ8" s="210">
        <v>0</v>
      </c>
      <c r="AK8" s="210">
        <v>0</v>
      </c>
      <c r="AL8" s="210">
        <v>0</v>
      </c>
      <c r="AM8" s="210">
        <v>0</v>
      </c>
      <c r="AN8" s="210">
        <v>0</v>
      </c>
      <c r="AO8" s="210">
        <v>0</v>
      </c>
      <c r="AP8" s="210">
        <v>0</v>
      </c>
      <c r="AQ8" s="210">
        <v>0</v>
      </c>
      <c r="AR8" s="210">
        <v>0</v>
      </c>
      <c r="AS8" s="210">
        <v>0</v>
      </c>
      <c r="AT8" s="210">
        <v>0</v>
      </c>
      <c r="AU8" s="210">
        <v>0</v>
      </c>
      <c r="AV8" s="210">
        <v>0</v>
      </c>
      <c r="AW8" s="210">
        <v>0</v>
      </c>
    </row>
    <row r="9" spans="1:49" x14ac:dyDescent="0.3">
      <c r="A9" s="210" t="s">
        <v>151</v>
      </c>
      <c r="B9" s="235">
        <v>6</v>
      </c>
      <c r="C9" s="210">
        <v>44</v>
      </c>
      <c r="D9" s="210">
        <v>2</v>
      </c>
      <c r="E9" s="210">
        <v>1</v>
      </c>
      <c r="F9" s="210">
        <v>7.95</v>
      </c>
      <c r="G9" s="210">
        <v>0</v>
      </c>
      <c r="H9" s="210">
        <v>0</v>
      </c>
      <c r="I9" s="210">
        <v>0</v>
      </c>
      <c r="J9" s="210">
        <v>0.3</v>
      </c>
      <c r="K9" s="210">
        <v>0.9</v>
      </c>
      <c r="L9" s="210">
        <v>0</v>
      </c>
      <c r="M9" s="210">
        <v>0</v>
      </c>
      <c r="N9" s="210">
        <v>0</v>
      </c>
      <c r="O9" s="210">
        <v>0</v>
      </c>
      <c r="P9" s="210">
        <v>0</v>
      </c>
      <c r="Q9" s="210">
        <v>0</v>
      </c>
      <c r="R9" s="210">
        <v>0</v>
      </c>
      <c r="S9" s="210">
        <v>0</v>
      </c>
      <c r="T9" s="210">
        <v>0</v>
      </c>
      <c r="U9" s="210">
        <v>0</v>
      </c>
      <c r="V9" s="210">
        <v>4</v>
      </c>
      <c r="W9" s="210">
        <v>0</v>
      </c>
      <c r="X9" s="210">
        <v>0</v>
      </c>
      <c r="Y9" s="210">
        <v>0</v>
      </c>
      <c r="Z9" s="210">
        <v>0</v>
      </c>
      <c r="AA9" s="210">
        <v>0</v>
      </c>
      <c r="AB9" s="210">
        <v>0</v>
      </c>
      <c r="AC9" s="210">
        <v>0</v>
      </c>
      <c r="AD9" s="210">
        <v>0</v>
      </c>
      <c r="AE9" s="210">
        <v>0</v>
      </c>
      <c r="AF9" s="210">
        <v>0</v>
      </c>
      <c r="AG9" s="210">
        <v>0</v>
      </c>
      <c r="AH9" s="210">
        <v>0</v>
      </c>
      <c r="AI9" s="210">
        <v>0</v>
      </c>
      <c r="AJ9" s="210">
        <v>2.15</v>
      </c>
      <c r="AK9" s="210">
        <v>0</v>
      </c>
      <c r="AL9" s="210">
        <v>0</v>
      </c>
      <c r="AM9" s="210">
        <v>0</v>
      </c>
      <c r="AN9" s="210">
        <v>0</v>
      </c>
      <c r="AO9" s="210">
        <v>0</v>
      </c>
      <c r="AP9" s="210">
        <v>0</v>
      </c>
      <c r="AQ9" s="210">
        <v>0</v>
      </c>
      <c r="AR9" s="210">
        <v>0</v>
      </c>
      <c r="AS9" s="210">
        <v>0</v>
      </c>
      <c r="AT9" s="210">
        <v>0.1</v>
      </c>
      <c r="AU9" s="210">
        <v>0.4</v>
      </c>
      <c r="AV9" s="210">
        <v>0</v>
      </c>
      <c r="AW9" s="210">
        <v>0.1</v>
      </c>
    </row>
    <row r="10" spans="1:49" x14ac:dyDescent="0.3">
      <c r="A10" s="210" t="s">
        <v>152</v>
      </c>
      <c r="B10" s="235">
        <v>7</v>
      </c>
      <c r="C10" s="210">
        <v>44</v>
      </c>
      <c r="D10" s="210">
        <v>2</v>
      </c>
      <c r="E10" s="210">
        <v>2</v>
      </c>
      <c r="F10" s="210">
        <v>1200</v>
      </c>
      <c r="G10" s="210">
        <v>0</v>
      </c>
      <c r="H10" s="210">
        <v>0</v>
      </c>
      <c r="I10" s="210">
        <v>0</v>
      </c>
      <c r="J10" s="210">
        <v>50.4</v>
      </c>
      <c r="K10" s="210">
        <v>115.2</v>
      </c>
      <c r="L10" s="210">
        <v>0</v>
      </c>
      <c r="M10" s="210">
        <v>0</v>
      </c>
      <c r="N10" s="210">
        <v>0</v>
      </c>
      <c r="O10" s="210">
        <v>0</v>
      </c>
      <c r="P10" s="210">
        <v>0</v>
      </c>
      <c r="Q10" s="210">
        <v>0</v>
      </c>
      <c r="R10" s="210">
        <v>0</v>
      </c>
      <c r="S10" s="210">
        <v>0</v>
      </c>
      <c r="T10" s="210">
        <v>0</v>
      </c>
      <c r="U10" s="210">
        <v>0</v>
      </c>
      <c r="V10" s="210">
        <v>628</v>
      </c>
      <c r="W10" s="210">
        <v>0</v>
      </c>
      <c r="X10" s="210">
        <v>0</v>
      </c>
      <c r="Y10" s="210">
        <v>0</v>
      </c>
      <c r="Z10" s="210">
        <v>0</v>
      </c>
      <c r="AA10" s="210">
        <v>0</v>
      </c>
      <c r="AB10" s="210">
        <v>0</v>
      </c>
      <c r="AC10" s="210">
        <v>0</v>
      </c>
      <c r="AD10" s="210">
        <v>0</v>
      </c>
      <c r="AE10" s="210">
        <v>0</v>
      </c>
      <c r="AF10" s="210">
        <v>0</v>
      </c>
      <c r="AG10" s="210">
        <v>0</v>
      </c>
      <c r="AH10" s="210">
        <v>0</v>
      </c>
      <c r="AI10" s="210">
        <v>0</v>
      </c>
      <c r="AJ10" s="210">
        <v>309.60000000000002</v>
      </c>
      <c r="AK10" s="210">
        <v>0</v>
      </c>
      <c r="AL10" s="210">
        <v>0</v>
      </c>
      <c r="AM10" s="210">
        <v>0</v>
      </c>
      <c r="AN10" s="210">
        <v>0</v>
      </c>
      <c r="AO10" s="210">
        <v>0</v>
      </c>
      <c r="AP10" s="210">
        <v>0</v>
      </c>
      <c r="AQ10" s="210">
        <v>0</v>
      </c>
      <c r="AR10" s="210">
        <v>0</v>
      </c>
      <c r="AS10" s="210">
        <v>0</v>
      </c>
      <c r="AT10" s="210">
        <v>16.8</v>
      </c>
      <c r="AU10" s="210">
        <v>67.2</v>
      </c>
      <c r="AV10" s="210">
        <v>0</v>
      </c>
      <c r="AW10" s="210">
        <v>12.8</v>
      </c>
    </row>
    <row r="11" spans="1:49" x14ac:dyDescent="0.3">
      <c r="A11" s="210" t="s">
        <v>153</v>
      </c>
      <c r="B11" s="235">
        <v>8</v>
      </c>
      <c r="C11" s="210">
        <v>44</v>
      </c>
      <c r="D11" s="210">
        <v>2</v>
      </c>
      <c r="E11" s="210">
        <v>6</v>
      </c>
      <c r="F11" s="210">
        <v>235674</v>
      </c>
      <c r="G11" s="210">
        <v>0</v>
      </c>
      <c r="H11" s="210">
        <v>0</v>
      </c>
      <c r="I11" s="210">
        <v>0</v>
      </c>
      <c r="J11" s="210">
        <v>14017</v>
      </c>
      <c r="K11" s="210">
        <v>53370</v>
      </c>
      <c r="L11" s="210">
        <v>0</v>
      </c>
      <c r="M11" s="210">
        <v>0</v>
      </c>
      <c r="N11" s="210">
        <v>0</v>
      </c>
      <c r="O11" s="210">
        <v>0</v>
      </c>
      <c r="P11" s="210">
        <v>0</v>
      </c>
      <c r="Q11" s="210">
        <v>0</v>
      </c>
      <c r="R11" s="210">
        <v>0</v>
      </c>
      <c r="S11" s="210">
        <v>0</v>
      </c>
      <c r="T11" s="210">
        <v>0</v>
      </c>
      <c r="U11" s="210">
        <v>0</v>
      </c>
      <c r="V11" s="210">
        <v>97502</v>
      </c>
      <c r="W11" s="210">
        <v>0</v>
      </c>
      <c r="X11" s="210">
        <v>0</v>
      </c>
      <c r="Y11" s="210">
        <v>0</v>
      </c>
      <c r="Z11" s="210">
        <v>0</v>
      </c>
      <c r="AA11" s="210">
        <v>0</v>
      </c>
      <c r="AB11" s="210">
        <v>0</v>
      </c>
      <c r="AC11" s="210">
        <v>0</v>
      </c>
      <c r="AD11" s="210">
        <v>0</v>
      </c>
      <c r="AE11" s="210">
        <v>0</v>
      </c>
      <c r="AF11" s="210">
        <v>0</v>
      </c>
      <c r="AG11" s="210">
        <v>0</v>
      </c>
      <c r="AH11" s="210">
        <v>0</v>
      </c>
      <c r="AI11" s="210">
        <v>0</v>
      </c>
      <c r="AJ11" s="210">
        <v>55339</v>
      </c>
      <c r="AK11" s="210">
        <v>0</v>
      </c>
      <c r="AL11" s="210">
        <v>0</v>
      </c>
      <c r="AM11" s="210">
        <v>0</v>
      </c>
      <c r="AN11" s="210">
        <v>0</v>
      </c>
      <c r="AO11" s="210">
        <v>0</v>
      </c>
      <c r="AP11" s="210">
        <v>0</v>
      </c>
      <c r="AQ11" s="210">
        <v>0</v>
      </c>
      <c r="AR11" s="210">
        <v>0</v>
      </c>
      <c r="AS11" s="210">
        <v>0</v>
      </c>
      <c r="AT11" s="210">
        <v>2611</v>
      </c>
      <c r="AU11" s="210">
        <v>11076</v>
      </c>
      <c r="AV11" s="210">
        <v>0</v>
      </c>
      <c r="AW11" s="210">
        <v>1759</v>
      </c>
    </row>
    <row r="12" spans="1:49" x14ac:dyDescent="0.3">
      <c r="A12" s="210" t="s">
        <v>154</v>
      </c>
      <c r="B12" s="235">
        <v>9</v>
      </c>
      <c r="C12" s="210">
        <v>44</v>
      </c>
      <c r="D12" s="210">
        <v>2</v>
      </c>
      <c r="E12" s="210">
        <v>11</v>
      </c>
      <c r="F12" s="210">
        <v>190.83969465648855</v>
      </c>
      <c r="G12" s="210">
        <v>0</v>
      </c>
      <c r="H12" s="210">
        <v>0</v>
      </c>
      <c r="I12" s="210">
        <v>0</v>
      </c>
      <c r="J12" s="210">
        <v>190.83969465648855</v>
      </c>
      <c r="K12" s="210">
        <v>0</v>
      </c>
      <c r="L12" s="210">
        <v>0</v>
      </c>
      <c r="M12" s="210">
        <v>0</v>
      </c>
      <c r="N12" s="210">
        <v>0</v>
      </c>
      <c r="O12" s="210">
        <v>0</v>
      </c>
      <c r="P12" s="210">
        <v>0</v>
      </c>
      <c r="Q12" s="210">
        <v>0</v>
      </c>
      <c r="R12" s="210">
        <v>0</v>
      </c>
      <c r="S12" s="210">
        <v>0</v>
      </c>
      <c r="T12" s="210">
        <v>0</v>
      </c>
      <c r="U12" s="210">
        <v>0</v>
      </c>
      <c r="V12" s="210">
        <v>0</v>
      </c>
      <c r="W12" s="210">
        <v>0</v>
      </c>
      <c r="X12" s="210">
        <v>0</v>
      </c>
      <c r="Y12" s="210">
        <v>0</v>
      </c>
      <c r="Z12" s="210">
        <v>0</v>
      </c>
      <c r="AA12" s="210">
        <v>0</v>
      </c>
      <c r="AB12" s="210">
        <v>0</v>
      </c>
      <c r="AC12" s="210">
        <v>0</v>
      </c>
      <c r="AD12" s="210">
        <v>0</v>
      </c>
      <c r="AE12" s="210">
        <v>0</v>
      </c>
      <c r="AF12" s="210">
        <v>0</v>
      </c>
      <c r="AG12" s="210">
        <v>0</v>
      </c>
      <c r="AH12" s="210">
        <v>0</v>
      </c>
      <c r="AI12" s="210">
        <v>0</v>
      </c>
      <c r="AJ12" s="210">
        <v>0</v>
      </c>
      <c r="AK12" s="210">
        <v>0</v>
      </c>
      <c r="AL12" s="210">
        <v>0</v>
      </c>
      <c r="AM12" s="210">
        <v>0</v>
      </c>
      <c r="AN12" s="210">
        <v>0</v>
      </c>
      <c r="AO12" s="210">
        <v>0</v>
      </c>
      <c r="AP12" s="210">
        <v>0</v>
      </c>
      <c r="AQ12" s="210">
        <v>0</v>
      </c>
      <c r="AR12" s="210">
        <v>0</v>
      </c>
      <c r="AS12" s="210">
        <v>0</v>
      </c>
      <c r="AT12" s="210">
        <v>0</v>
      </c>
      <c r="AU12" s="210">
        <v>0</v>
      </c>
      <c r="AV12" s="210">
        <v>0</v>
      </c>
      <c r="AW12" s="210">
        <v>0</v>
      </c>
    </row>
    <row r="13" spans="1:49" x14ac:dyDescent="0.3">
      <c r="A13" s="210" t="s">
        <v>155</v>
      </c>
      <c r="B13" s="235">
        <v>10</v>
      </c>
      <c r="C13" s="210">
        <v>44</v>
      </c>
      <c r="D13" s="210">
        <v>3</v>
      </c>
      <c r="E13" s="210">
        <v>1</v>
      </c>
      <c r="F13" s="210">
        <v>7.95</v>
      </c>
      <c r="G13" s="210">
        <v>0</v>
      </c>
      <c r="H13" s="210">
        <v>0</v>
      </c>
      <c r="I13" s="210">
        <v>0</v>
      </c>
      <c r="J13" s="210">
        <v>0.3</v>
      </c>
      <c r="K13" s="210">
        <v>0.9</v>
      </c>
      <c r="L13" s="210">
        <v>0</v>
      </c>
      <c r="M13" s="210">
        <v>0</v>
      </c>
      <c r="N13" s="210">
        <v>0</v>
      </c>
      <c r="O13" s="210">
        <v>0</v>
      </c>
      <c r="P13" s="210">
        <v>0</v>
      </c>
      <c r="Q13" s="210">
        <v>0</v>
      </c>
      <c r="R13" s="210">
        <v>0</v>
      </c>
      <c r="S13" s="210">
        <v>0</v>
      </c>
      <c r="T13" s="210">
        <v>0</v>
      </c>
      <c r="U13" s="210">
        <v>0</v>
      </c>
      <c r="V13" s="210">
        <v>4</v>
      </c>
      <c r="W13" s="210">
        <v>0</v>
      </c>
      <c r="X13" s="210">
        <v>0</v>
      </c>
      <c r="Y13" s="210">
        <v>0</v>
      </c>
      <c r="Z13" s="210">
        <v>0</v>
      </c>
      <c r="AA13" s="210">
        <v>0</v>
      </c>
      <c r="AB13" s="210">
        <v>0</v>
      </c>
      <c r="AC13" s="210">
        <v>0</v>
      </c>
      <c r="AD13" s="210">
        <v>0</v>
      </c>
      <c r="AE13" s="210">
        <v>0</v>
      </c>
      <c r="AF13" s="210">
        <v>0</v>
      </c>
      <c r="AG13" s="210">
        <v>0</v>
      </c>
      <c r="AH13" s="210">
        <v>0</v>
      </c>
      <c r="AI13" s="210">
        <v>0</v>
      </c>
      <c r="AJ13" s="210">
        <v>2.15</v>
      </c>
      <c r="AK13" s="210">
        <v>0</v>
      </c>
      <c r="AL13" s="210">
        <v>0</v>
      </c>
      <c r="AM13" s="210">
        <v>0</v>
      </c>
      <c r="AN13" s="210">
        <v>0</v>
      </c>
      <c r="AO13" s="210">
        <v>0</v>
      </c>
      <c r="AP13" s="210">
        <v>0</v>
      </c>
      <c r="AQ13" s="210">
        <v>0</v>
      </c>
      <c r="AR13" s="210">
        <v>0</v>
      </c>
      <c r="AS13" s="210">
        <v>0</v>
      </c>
      <c r="AT13" s="210">
        <v>0.1</v>
      </c>
      <c r="AU13" s="210">
        <v>0.4</v>
      </c>
      <c r="AV13" s="210">
        <v>0</v>
      </c>
      <c r="AW13" s="210">
        <v>0.1</v>
      </c>
    </row>
    <row r="14" spans="1:49" x14ac:dyDescent="0.3">
      <c r="A14" s="210" t="s">
        <v>156</v>
      </c>
      <c r="B14" s="235">
        <v>11</v>
      </c>
      <c r="C14" s="210">
        <v>44</v>
      </c>
      <c r="D14" s="210">
        <v>3</v>
      </c>
      <c r="E14" s="210">
        <v>2</v>
      </c>
      <c r="F14" s="210">
        <v>1319.6</v>
      </c>
      <c r="G14" s="210">
        <v>0</v>
      </c>
      <c r="H14" s="210">
        <v>0</v>
      </c>
      <c r="I14" s="210">
        <v>0</v>
      </c>
      <c r="J14" s="210">
        <v>55.2</v>
      </c>
      <c r="K14" s="210">
        <v>165.6</v>
      </c>
      <c r="L14" s="210">
        <v>0</v>
      </c>
      <c r="M14" s="210">
        <v>0</v>
      </c>
      <c r="N14" s="210">
        <v>0</v>
      </c>
      <c r="O14" s="210">
        <v>0</v>
      </c>
      <c r="P14" s="210">
        <v>0</v>
      </c>
      <c r="Q14" s="210">
        <v>0</v>
      </c>
      <c r="R14" s="210">
        <v>0</v>
      </c>
      <c r="S14" s="210">
        <v>0</v>
      </c>
      <c r="T14" s="210">
        <v>0</v>
      </c>
      <c r="U14" s="210">
        <v>0</v>
      </c>
      <c r="V14" s="210">
        <v>640</v>
      </c>
      <c r="W14" s="210">
        <v>0</v>
      </c>
      <c r="X14" s="210">
        <v>0</v>
      </c>
      <c r="Y14" s="210">
        <v>0</v>
      </c>
      <c r="Z14" s="210">
        <v>0</v>
      </c>
      <c r="AA14" s="210">
        <v>0</v>
      </c>
      <c r="AB14" s="210">
        <v>0</v>
      </c>
      <c r="AC14" s="210">
        <v>0</v>
      </c>
      <c r="AD14" s="210">
        <v>0</v>
      </c>
      <c r="AE14" s="210">
        <v>0</v>
      </c>
      <c r="AF14" s="210">
        <v>0</v>
      </c>
      <c r="AG14" s="210">
        <v>0</v>
      </c>
      <c r="AH14" s="210">
        <v>0</v>
      </c>
      <c r="AI14" s="210">
        <v>0</v>
      </c>
      <c r="AJ14" s="210">
        <v>350.8</v>
      </c>
      <c r="AK14" s="210">
        <v>0</v>
      </c>
      <c r="AL14" s="210">
        <v>0</v>
      </c>
      <c r="AM14" s="210">
        <v>0</v>
      </c>
      <c r="AN14" s="210">
        <v>0</v>
      </c>
      <c r="AO14" s="210">
        <v>0</v>
      </c>
      <c r="AP14" s="210">
        <v>0</v>
      </c>
      <c r="AQ14" s="210">
        <v>0</v>
      </c>
      <c r="AR14" s="210">
        <v>0</v>
      </c>
      <c r="AS14" s="210">
        <v>0</v>
      </c>
      <c r="AT14" s="210">
        <v>16.8</v>
      </c>
      <c r="AU14" s="210">
        <v>73.599999999999994</v>
      </c>
      <c r="AV14" s="210">
        <v>0</v>
      </c>
      <c r="AW14" s="210">
        <v>17.600000000000001</v>
      </c>
    </row>
    <row r="15" spans="1:49" x14ac:dyDescent="0.3">
      <c r="A15" s="210" t="s">
        <v>157</v>
      </c>
      <c r="B15" s="235">
        <v>12</v>
      </c>
      <c r="C15" s="210">
        <v>44</v>
      </c>
      <c r="D15" s="210">
        <v>3</v>
      </c>
      <c r="E15" s="210">
        <v>6</v>
      </c>
      <c r="F15" s="210">
        <v>226595</v>
      </c>
      <c r="G15" s="210">
        <v>0</v>
      </c>
      <c r="H15" s="210">
        <v>0</v>
      </c>
      <c r="I15" s="210">
        <v>0</v>
      </c>
      <c r="J15" s="210">
        <v>14017</v>
      </c>
      <c r="K15" s="210">
        <v>49735</v>
      </c>
      <c r="L15" s="210">
        <v>0</v>
      </c>
      <c r="M15" s="210">
        <v>0</v>
      </c>
      <c r="N15" s="210">
        <v>0</v>
      </c>
      <c r="O15" s="210">
        <v>0</v>
      </c>
      <c r="P15" s="210">
        <v>0</v>
      </c>
      <c r="Q15" s="210">
        <v>0</v>
      </c>
      <c r="R15" s="210">
        <v>0</v>
      </c>
      <c r="S15" s="210">
        <v>0</v>
      </c>
      <c r="T15" s="210">
        <v>0</v>
      </c>
      <c r="U15" s="210">
        <v>0</v>
      </c>
      <c r="V15" s="210">
        <v>91005</v>
      </c>
      <c r="W15" s="210">
        <v>0</v>
      </c>
      <c r="X15" s="210">
        <v>0</v>
      </c>
      <c r="Y15" s="210">
        <v>0</v>
      </c>
      <c r="Z15" s="210">
        <v>0</v>
      </c>
      <c r="AA15" s="210">
        <v>0</v>
      </c>
      <c r="AB15" s="210">
        <v>0</v>
      </c>
      <c r="AC15" s="210">
        <v>0</v>
      </c>
      <c r="AD15" s="210">
        <v>0</v>
      </c>
      <c r="AE15" s="210">
        <v>0</v>
      </c>
      <c r="AF15" s="210">
        <v>0</v>
      </c>
      <c r="AG15" s="210">
        <v>0</v>
      </c>
      <c r="AH15" s="210">
        <v>0</v>
      </c>
      <c r="AI15" s="210">
        <v>0</v>
      </c>
      <c r="AJ15" s="210">
        <v>56287</v>
      </c>
      <c r="AK15" s="210">
        <v>0</v>
      </c>
      <c r="AL15" s="210">
        <v>0</v>
      </c>
      <c r="AM15" s="210">
        <v>0</v>
      </c>
      <c r="AN15" s="210">
        <v>0</v>
      </c>
      <c r="AO15" s="210">
        <v>0</v>
      </c>
      <c r="AP15" s="210">
        <v>0</v>
      </c>
      <c r="AQ15" s="210">
        <v>0</v>
      </c>
      <c r="AR15" s="210">
        <v>0</v>
      </c>
      <c r="AS15" s="210">
        <v>0</v>
      </c>
      <c r="AT15" s="210">
        <v>2679</v>
      </c>
      <c r="AU15" s="210">
        <v>11076</v>
      </c>
      <c r="AV15" s="210">
        <v>0</v>
      </c>
      <c r="AW15" s="210">
        <v>1796</v>
      </c>
    </row>
    <row r="16" spans="1:49" x14ac:dyDescent="0.3">
      <c r="A16" s="210" t="s">
        <v>145</v>
      </c>
      <c r="B16" s="235">
        <v>2016</v>
      </c>
      <c r="C16" s="210">
        <v>44</v>
      </c>
      <c r="D16" s="210">
        <v>3</v>
      </c>
      <c r="E16" s="210">
        <v>11</v>
      </c>
      <c r="F16" s="210">
        <v>190.83969465648855</v>
      </c>
      <c r="G16" s="210">
        <v>0</v>
      </c>
      <c r="H16" s="210">
        <v>0</v>
      </c>
      <c r="I16" s="210">
        <v>0</v>
      </c>
      <c r="J16" s="210">
        <v>190.83969465648855</v>
      </c>
      <c r="K16" s="210">
        <v>0</v>
      </c>
      <c r="L16" s="210">
        <v>0</v>
      </c>
      <c r="M16" s="210">
        <v>0</v>
      </c>
      <c r="N16" s="210">
        <v>0</v>
      </c>
      <c r="O16" s="210">
        <v>0</v>
      </c>
      <c r="P16" s="210">
        <v>0</v>
      </c>
      <c r="Q16" s="210">
        <v>0</v>
      </c>
      <c r="R16" s="210">
        <v>0</v>
      </c>
      <c r="S16" s="210">
        <v>0</v>
      </c>
      <c r="T16" s="210">
        <v>0</v>
      </c>
      <c r="U16" s="210">
        <v>0</v>
      </c>
      <c r="V16" s="210">
        <v>0</v>
      </c>
      <c r="W16" s="210">
        <v>0</v>
      </c>
      <c r="X16" s="210">
        <v>0</v>
      </c>
      <c r="Y16" s="210">
        <v>0</v>
      </c>
      <c r="Z16" s="210">
        <v>0</v>
      </c>
      <c r="AA16" s="210">
        <v>0</v>
      </c>
      <c r="AB16" s="210">
        <v>0</v>
      </c>
      <c r="AC16" s="210">
        <v>0</v>
      </c>
      <c r="AD16" s="210">
        <v>0</v>
      </c>
      <c r="AE16" s="210">
        <v>0</v>
      </c>
      <c r="AF16" s="210">
        <v>0</v>
      </c>
      <c r="AG16" s="210">
        <v>0</v>
      </c>
      <c r="AH16" s="210">
        <v>0</v>
      </c>
      <c r="AI16" s="210">
        <v>0</v>
      </c>
      <c r="AJ16" s="210">
        <v>0</v>
      </c>
      <c r="AK16" s="210">
        <v>0</v>
      </c>
      <c r="AL16" s="210">
        <v>0</v>
      </c>
      <c r="AM16" s="210">
        <v>0</v>
      </c>
      <c r="AN16" s="210">
        <v>0</v>
      </c>
      <c r="AO16" s="210">
        <v>0</v>
      </c>
      <c r="AP16" s="210">
        <v>0</v>
      </c>
      <c r="AQ16" s="210">
        <v>0</v>
      </c>
      <c r="AR16" s="210">
        <v>0</v>
      </c>
      <c r="AS16" s="210">
        <v>0</v>
      </c>
      <c r="AT16" s="210">
        <v>0</v>
      </c>
      <c r="AU16" s="210">
        <v>0</v>
      </c>
      <c r="AV16" s="210">
        <v>0</v>
      </c>
      <c r="AW16" s="210">
        <v>0</v>
      </c>
    </row>
    <row r="17" spans="3:49" x14ac:dyDescent="0.3">
      <c r="C17" s="210">
        <v>44</v>
      </c>
      <c r="D17" s="210">
        <v>4</v>
      </c>
      <c r="E17" s="210">
        <v>1</v>
      </c>
      <c r="F17" s="210">
        <v>7.95</v>
      </c>
      <c r="G17" s="210">
        <v>0</v>
      </c>
      <c r="H17" s="210">
        <v>0</v>
      </c>
      <c r="I17" s="210">
        <v>0</v>
      </c>
      <c r="J17" s="210">
        <v>0.3</v>
      </c>
      <c r="K17" s="210">
        <v>0.9</v>
      </c>
      <c r="L17" s="210">
        <v>0</v>
      </c>
      <c r="M17" s="210">
        <v>0</v>
      </c>
      <c r="N17" s="210">
        <v>0</v>
      </c>
      <c r="O17" s="210">
        <v>0</v>
      </c>
      <c r="P17" s="210">
        <v>0</v>
      </c>
      <c r="Q17" s="210">
        <v>0</v>
      </c>
      <c r="R17" s="210">
        <v>0</v>
      </c>
      <c r="S17" s="210">
        <v>0</v>
      </c>
      <c r="T17" s="210">
        <v>0</v>
      </c>
      <c r="U17" s="210">
        <v>0</v>
      </c>
      <c r="V17" s="210">
        <v>4</v>
      </c>
      <c r="W17" s="210">
        <v>0</v>
      </c>
      <c r="X17" s="210">
        <v>0</v>
      </c>
      <c r="Y17" s="210">
        <v>0</v>
      </c>
      <c r="Z17" s="210">
        <v>0</v>
      </c>
      <c r="AA17" s="210">
        <v>0</v>
      </c>
      <c r="AB17" s="210">
        <v>0</v>
      </c>
      <c r="AC17" s="210">
        <v>0</v>
      </c>
      <c r="AD17" s="210">
        <v>0</v>
      </c>
      <c r="AE17" s="210">
        <v>0</v>
      </c>
      <c r="AF17" s="210">
        <v>0</v>
      </c>
      <c r="AG17" s="210">
        <v>0</v>
      </c>
      <c r="AH17" s="210">
        <v>0</v>
      </c>
      <c r="AI17" s="210">
        <v>0</v>
      </c>
      <c r="AJ17" s="210">
        <v>2.15</v>
      </c>
      <c r="AK17" s="210">
        <v>0</v>
      </c>
      <c r="AL17" s="210">
        <v>0</v>
      </c>
      <c r="AM17" s="210">
        <v>0</v>
      </c>
      <c r="AN17" s="210">
        <v>0</v>
      </c>
      <c r="AO17" s="210">
        <v>0</v>
      </c>
      <c r="AP17" s="210">
        <v>0</v>
      </c>
      <c r="AQ17" s="210">
        <v>0</v>
      </c>
      <c r="AR17" s="210">
        <v>0</v>
      </c>
      <c r="AS17" s="210">
        <v>0</v>
      </c>
      <c r="AT17" s="210">
        <v>0.1</v>
      </c>
      <c r="AU17" s="210">
        <v>0.4</v>
      </c>
      <c r="AV17" s="210">
        <v>0</v>
      </c>
      <c r="AW17" s="210">
        <v>0.1</v>
      </c>
    </row>
    <row r="18" spans="3:49" x14ac:dyDescent="0.3">
      <c r="C18" s="210">
        <v>44</v>
      </c>
      <c r="D18" s="210">
        <v>4</v>
      </c>
      <c r="E18" s="210">
        <v>2</v>
      </c>
      <c r="F18" s="210">
        <v>1070.4000000000001</v>
      </c>
      <c r="G18" s="210">
        <v>0</v>
      </c>
      <c r="H18" s="210">
        <v>0</v>
      </c>
      <c r="I18" s="210">
        <v>0</v>
      </c>
      <c r="J18" s="210">
        <v>50.4</v>
      </c>
      <c r="K18" s="210">
        <v>151.19999999999999</v>
      </c>
      <c r="L18" s="210">
        <v>0</v>
      </c>
      <c r="M18" s="210">
        <v>0</v>
      </c>
      <c r="N18" s="210">
        <v>0</v>
      </c>
      <c r="O18" s="210">
        <v>0</v>
      </c>
      <c r="P18" s="210">
        <v>0</v>
      </c>
      <c r="Q18" s="210">
        <v>0</v>
      </c>
      <c r="R18" s="210">
        <v>0</v>
      </c>
      <c r="S18" s="210">
        <v>0</v>
      </c>
      <c r="T18" s="210">
        <v>0</v>
      </c>
      <c r="U18" s="210">
        <v>0</v>
      </c>
      <c r="V18" s="210">
        <v>416</v>
      </c>
      <c r="W18" s="210">
        <v>0</v>
      </c>
      <c r="X18" s="210">
        <v>0</v>
      </c>
      <c r="Y18" s="210">
        <v>0</v>
      </c>
      <c r="Z18" s="210">
        <v>0</v>
      </c>
      <c r="AA18" s="210">
        <v>0</v>
      </c>
      <c r="AB18" s="210">
        <v>0</v>
      </c>
      <c r="AC18" s="210">
        <v>0</v>
      </c>
      <c r="AD18" s="210">
        <v>0</v>
      </c>
      <c r="AE18" s="210">
        <v>0</v>
      </c>
      <c r="AF18" s="210">
        <v>0</v>
      </c>
      <c r="AG18" s="210">
        <v>0</v>
      </c>
      <c r="AH18" s="210">
        <v>0</v>
      </c>
      <c r="AI18" s="210">
        <v>0</v>
      </c>
      <c r="AJ18" s="210">
        <v>354.4</v>
      </c>
      <c r="AK18" s="210">
        <v>0</v>
      </c>
      <c r="AL18" s="210">
        <v>0</v>
      </c>
      <c r="AM18" s="210">
        <v>0</v>
      </c>
      <c r="AN18" s="210">
        <v>0</v>
      </c>
      <c r="AO18" s="210">
        <v>0</v>
      </c>
      <c r="AP18" s="210">
        <v>0</v>
      </c>
      <c r="AQ18" s="210">
        <v>0</v>
      </c>
      <c r="AR18" s="210">
        <v>0</v>
      </c>
      <c r="AS18" s="210">
        <v>0</v>
      </c>
      <c r="AT18" s="210">
        <v>15.2</v>
      </c>
      <c r="AU18" s="210">
        <v>67.2</v>
      </c>
      <c r="AV18" s="210">
        <v>0</v>
      </c>
      <c r="AW18" s="210">
        <v>16</v>
      </c>
    </row>
    <row r="19" spans="3:49" x14ac:dyDescent="0.3">
      <c r="C19" s="210">
        <v>44</v>
      </c>
      <c r="D19" s="210">
        <v>4</v>
      </c>
      <c r="E19" s="210">
        <v>6</v>
      </c>
      <c r="F19" s="210">
        <v>222888</v>
      </c>
      <c r="G19" s="210">
        <v>0</v>
      </c>
      <c r="H19" s="210">
        <v>0</v>
      </c>
      <c r="I19" s="210">
        <v>0</v>
      </c>
      <c r="J19" s="210">
        <v>14017</v>
      </c>
      <c r="K19" s="210">
        <v>49735</v>
      </c>
      <c r="L19" s="210">
        <v>0</v>
      </c>
      <c r="M19" s="210">
        <v>0</v>
      </c>
      <c r="N19" s="210">
        <v>0</v>
      </c>
      <c r="O19" s="210">
        <v>0</v>
      </c>
      <c r="P19" s="210">
        <v>0</v>
      </c>
      <c r="Q19" s="210">
        <v>0</v>
      </c>
      <c r="R19" s="210">
        <v>0</v>
      </c>
      <c r="S19" s="210">
        <v>0</v>
      </c>
      <c r="T19" s="210">
        <v>0</v>
      </c>
      <c r="U19" s="210">
        <v>0</v>
      </c>
      <c r="V19" s="210">
        <v>80656</v>
      </c>
      <c r="W19" s="210">
        <v>0</v>
      </c>
      <c r="X19" s="210">
        <v>0</v>
      </c>
      <c r="Y19" s="210">
        <v>0</v>
      </c>
      <c r="Z19" s="210">
        <v>0</v>
      </c>
      <c r="AA19" s="210">
        <v>0</v>
      </c>
      <c r="AB19" s="210">
        <v>0</v>
      </c>
      <c r="AC19" s="210">
        <v>0</v>
      </c>
      <c r="AD19" s="210">
        <v>0</v>
      </c>
      <c r="AE19" s="210">
        <v>0</v>
      </c>
      <c r="AF19" s="210">
        <v>0</v>
      </c>
      <c r="AG19" s="210">
        <v>0</v>
      </c>
      <c r="AH19" s="210">
        <v>0</v>
      </c>
      <c r="AI19" s="210">
        <v>0</v>
      </c>
      <c r="AJ19" s="210">
        <v>62954</v>
      </c>
      <c r="AK19" s="210">
        <v>0</v>
      </c>
      <c r="AL19" s="210">
        <v>0</v>
      </c>
      <c r="AM19" s="210">
        <v>0</v>
      </c>
      <c r="AN19" s="210">
        <v>0</v>
      </c>
      <c r="AO19" s="210">
        <v>0</v>
      </c>
      <c r="AP19" s="210">
        <v>0</v>
      </c>
      <c r="AQ19" s="210">
        <v>0</v>
      </c>
      <c r="AR19" s="210">
        <v>0</v>
      </c>
      <c r="AS19" s="210">
        <v>0</v>
      </c>
      <c r="AT19" s="210">
        <v>2656</v>
      </c>
      <c r="AU19" s="210">
        <v>11076</v>
      </c>
      <c r="AV19" s="210">
        <v>0</v>
      </c>
      <c r="AW19" s="210">
        <v>1794</v>
      </c>
    </row>
    <row r="20" spans="3:49" x14ac:dyDescent="0.3">
      <c r="C20" s="210">
        <v>44</v>
      </c>
      <c r="D20" s="210">
        <v>4</v>
      </c>
      <c r="E20" s="210">
        <v>9</v>
      </c>
      <c r="F20" s="210">
        <v>7532</v>
      </c>
      <c r="G20" s="210">
        <v>0</v>
      </c>
      <c r="H20" s="210">
        <v>0</v>
      </c>
      <c r="I20" s="210">
        <v>0</v>
      </c>
      <c r="J20" s="210">
        <v>0</v>
      </c>
      <c r="K20" s="210">
        <v>0</v>
      </c>
      <c r="L20" s="210">
        <v>0</v>
      </c>
      <c r="M20" s="210">
        <v>0</v>
      </c>
      <c r="N20" s="210">
        <v>0</v>
      </c>
      <c r="O20" s="210">
        <v>0</v>
      </c>
      <c r="P20" s="210">
        <v>0</v>
      </c>
      <c r="Q20" s="210">
        <v>0</v>
      </c>
      <c r="R20" s="210">
        <v>0</v>
      </c>
      <c r="S20" s="210">
        <v>0</v>
      </c>
      <c r="T20" s="210">
        <v>0</v>
      </c>
      <c r="U20" s="210">
        <v>0</v>
      </c>
      <c r="V20" s="210">
        <v>0</v>
      </c>
      <c r="W20" s="210">
        <v>0</v>
      </c>
      <c r="X20" s="210">
        <v>0</v>
      </c>
      <c r="Y20" s="210">
        <v>0</v>
      </c>
      <c r="Z20" s="210">
        <v>0</v>
      </c>
      <c r="AA20" s="210">
        <v>0</v>
      </c>
      <c r="AB20" s="210">
        <v>0</v>
      </c>
      <c r="AC20" s="210">
        <v>0</v>
      </c>
      <c r="AD20" s="210">
        <v>0</v>
      </c>
      <c r="AE20" s="210">
        <v>0</v>
      </c>
      <c r="AF20" s="210">
        <v>0</v>
      </c>
      <c r="AG20" s="210">
        <v>0</v>
      </c>
      <c r="AH20" s="210">
        <v>0</v>
      </c>
      <c r="AI20" s="210">
        <v>0</v>
      </c>
      <c r="AJ20" s="210">
        <v>7532</v>
      </c>
      <c r="AK20" s="210">
        <v>0</v>
      </c>
      <c r="AL20" s="210">
        <v>0</v>
      </c>
      <c r="AM20" s="210">
        <v>0</v>
      </c>
      <c r="AN20" s="210">
        <v>0</v>
      </c>
      <c r="AO20" s="210">
        <v>0</v>
      </c>
      <c r="AP20" s="210">
        <v>0</v>
      </c>
      <c r="AQ20" s="210">
        <v>0</v>
      </c>
      <c r="AR20" s="210">
        <v>0</v>
      </c>
      <c r="AS20" s="210">
        <v>0</v>
      </c>
      <c r="AT20" s="210">
        <v>0</v>
      </c>
      <c r="AU20" s="210">
        <v>0</v>
      </c>
      <c r="AV20" s="210">
        <v>0</v>
      </c>
      <c r="AW20" s="210">
        <v>0</v>
      </c>
    </row>
    <row r="21" spans="3:49" x14ac:dyDescent="0.3">
      <c r="C21" s="210">
        <v>44</v>
      </c>
      <c r="D21" s="210">
        <v>4</v>
      </c>
      <c r="E21" s="210">
        <v>11</v>
      </c>
      <c r="F21" s="210">
        <v>190.83969465648855</v>
      </c>
      <c r="G21" s="210">
        <v>0</v>
      </c>
      <c r="H21" s="210">
        <v>0</v>
      </c>
      <c r="I21" s="210">
        <v>0</v>
      </c>
      <c r="J21" s="210">
        <v>190.83969465648855</v>
      </c>
      <c r="K21" s="210">
        <v>0</v>
      </c>
      <c r="L21" s="210">
        <v>0</v>
      </c>
      <c r="M21" s="210">
        <v>0</v>
      </c>
      <c r="N21" s="210">
        <v>0</v>
      </c>
      <c r="O21" s="210">
        <v>0</v>
      </c>
      <c r="P21" s="210">
        <v>0</v>
      </c>
      <c r="Q21" s="210">
        <v>0</v>
      </c>
      <c r="R21" s="210">
        <v>0</v>
      </c>
      <c r="S21" s="210">
        <v>0</v>
      </c>
      <c r="T21" s="210">
        <v>0</v>
      </c>
      <c r="U21" s="210">
        <v>0</v>
      </c>
      <c r="V21" s="210">
        <v>0</v>
      </c>
      <c r="W21" s="210">
        <v>0</v>
      </c>
      <c r="X21" s="210">
        <v>0</v>
      </c>
      <c r="Y21" s="210">
        <v>0</v>
      </c>
      <c r="Z21" s="210">
        <v>0</v>
      </c>
      <c r="AA21" s="210">
        <v>0</v>
      </c>
      <c r="AB21" s="210">
        <v>0</v>
      </c>
      <c r="AC21" s="210">
        <v>0</v>
      </c>
      <c r="AD21" s="210">
        <v>0</v>
      </c>
      <c r="AE21" s="210">
        <v>0</v>
      </c>
      <c r="AF21" s="210">
        <v>0</v>
      </c>
      <c r="AG21" s="210">
        <v>0</v>
      </c>
      <c r="AH21" s="210">
        <v>0</v>
      </c>
      <c r="AI21" s="210">
        <v>0</v>
      </c>
      <c r="AJ21" s="210">
        <v>0</v>
      </c>
      <c r="AK21" s="210">
        <v>0</v>
      </c>
      <c r="AL21" s="210">
        <v>0</v>
      </c>
      <c r="AM21" s="210">
        <v>0</v>
      </c>
      <c r="AN21" s="210">
        <v>0</v>
      </c>
      <c r="AO21" s="210">
        <v>0</v>
      </c>
      <c r="AP21" s="210">
        <v>0</v>
      </c>
      <c r="AQ21" s="210">
        <v>0</v>
      </c>
      <c r="AR21" s="210">
        <v>0</v>
      </c>
      <c r="AS21" s="210">
        <v>0</v>
      </c>
      <c r="AT21" s="210">
        <v>0</v>
      </c>
      <c r="AU21" s="210">
        <v>0</v>
      </c>
      <c r="AV21" s="210">
        <v>0</v>
      </c>
      <c r="AW21" s="210">
        <v>0</v>
      </c>
    </row>
    <row r="22" spans="3:49" x14ac:dyDescent="0.3">
      <c r="C22" s="210">
        <v>44</v>
      </c>
      <c r="D22" s="210">
        <v>5</v>
      </c>
      <c r="E22" s="210">
        <v>1</v>
      </c>
      <c r="F22" s="210">
        <v>6.95</v>
      </c>
      <c r="G22" s="210">
        <v>0</v>
      </c>
      <c r="H22" s="210">
        <v>0</v>
      </c>
      <c r="I22" s="210">
        <v>0</v>
      </c>
      <c r="J22" s="210">
        <v>0.3</v>
      </c>
      <c r="K22" s="210">
        <v>0.9</v>
      </c>
      <c r="L22" s="210">
        <v>0</v>
      </c>
      <c r="M22" s="210">
        <v>0</v>
      </c>
      <c r="N22" s="210">
        <v>0</v>
      </c>
      <c r="O22" s="210">
        <v>0</v>
      </c>
      <c r="P22" s="210">
        <v>0</v>
      </c>
      <c r="Q22" s="210">
        <v>0</v>
      </c>
      <c r="R22" s="210">
        <v>0</v>
      </c>
      <c r="S22" s="210">
        <v>0</v>
      </c>
      <c r="T22" s="210">
        <v>0</v>
      </c>
      <c r="U22" s="210">
        <v>0</v>
      </c>
      <c r="V22" s="210">
        <v>3</v>
      </c>
      <c r="W22" s="210">
        <v>0</v>
      </c>
      <c r="X22" s="210">
        <v>0</v>
      </c>
      <c r="Y22" s="210">
        <v>0</v>
      </c>
      <c r="Z22" s="210">
        <v>0</v>
      </c>
      <c r="AA22" s="210">
        <v>0</v>
      </c>
      <c r="AB22" s="210">
        <v>0</v>
      </c>
      <c r="AC22" s="210">
        <v>0</v>
      </c>
      <c r="AD22" s="210">
        <v>0</v>
      </c>
      <c r="AE22" s="210">
        <v>0</v>
      </c>
      <c r="AF22" s="210">
        <v>0</v>
      </c>
      <c r="AG22" s="210">
        <v>0</v>
      </c>
      <c r="AH22" s="210">
        <v>0</v>
      </c>
      <c r="AI22" s="210">
        <v>0</v>
      </c>
      <c r="AJ22" s="210">
        <v>2.15</v>
      </c>
      <c r="AK22" s="210">
        <v>0</v>
      </c>
      <c r="AL22" s="210">
        <v>0</v>
      </c>
      <c r="AM22" s="210">
        <v>0</v>
      </c>
      <c r="AN22" s="210">
        <v>0</v>
      </c>
      <c r="AO22" s="210">
        <v>0</v>
      </c>
      <c r="AP22" s="210">
        <v>0</v>
      </c>
      <c r="AQ22" s="210">
        <v>0</v>
      </c>
      <c r="AR22" s="210">
        <v>0</v>
      </c>
      <c r="AS22" s="210">
        <v>0</v>
      </c>
      <c r="AT22" s="210">
        <v>0.1</v>
      </c>
      <c r="AU22" s="210">
        <v>0.4</v>
      </c>
      <c r="AV22" s="210">
        <v>0</v>
      </c>
      <c r="AW22" s="210">
        <v>0.1</v>
      </c>
    </row>
    <row r="23" spans="3:49" x14ac:dyDescent="0.3">
      <c r="C23" s="210">
        <v>44</v>
      </c>
      <c r="D23" s="210">
        <v>5</v>
      </c>
      <c r="E23" s="210">
        <v>2</v>
      </c>
      <c r="F23" s="210">
        <v>1120.4000000000001</v>
      </c>
      <c r="G23" s="210">
        <v>0</v>
      </c>
      <c r="H23" s="210">
        <v>0</v>
      </c>
      <c r="I23" s="210">
        <v>0</v>
      </c>
      <c r="J23" s="210">
        <v>52.8</v>
      </c>
      <c r="K23" s="210">
        <v>158.4</v>
      </c>
      <c r="L23" s="210">
        <v>0</v>
      </c>
      <c r="M23" s="210">
        <v>0</v>
      </c>
      <c r="N23" s="210">
        <v>0</v>
      </c>
      <c r="O23" s="210">
        <v>0</v>
      </c>
      <c r="P23" s="210">
        <v>0</v>
      </c>
      <c r="Q23" s="210">
        <v>0</v>
      </c>
      <c r="R23" s="210">
        <v>0</v>
      </c>
      <c r="S23" s="210">
        <v>0</v>
      </c>
      <c r="T23" s="210">
        <v>0</v>
      </c>
      <c r="U23" s="210">
        <v>0</v>
      </c>
      <c r="V23" s="210">
        <v>448</v>
      </c>
      <c r="W23" s="210">
        <v>0</v>
      </c>
      <c r="X23" s="210">
        <v>0</v>
      </c>
      <c r="Y23" s="210">
        <v>0</v>
      </c>
      <c r="Z23" s="210">
        <v>0</v>
      </c>
      <c r="AA23" s="210">
        <v>0</v>
      </c>
      <c r="AB23" s="210">
        <v>0</v>
      </c>
      <c r="AC23" s="210">
        <v>0</v>
      </c>
      <c r="AD23" s="210">
        <v>0</v>
      </c>
      <c r="AE23" s="210">
        <v>0</v>
      </c>
      <c r="AF23" s="210">
        <v>0</v>
      </c>
      <c r="AG23" s="210">
        <v>0</v>
      </c>
      <c r="AH23" s="210">
        <v>0</v>
      </c>
      <c r="AI23" s="210">
        <v>0</v>
      </c>
      <c r="AJ23" s="210">
        <v>357.2</v>
      </c>
      <c r="AK23" s="210">
        <v>0</v>
      </c>
      <c r="AL23" s="210">
        <v>0</v>
      </c>
      <c r="AM23" s="210">
        <v>0</v>
      </c>
      <c r="AN23" s="210">
        <v>0</v>
      </c>
      <c r="AO23" s="210">
        <v>0</v>
      </c>
      <c r="AP23" s="210">
        <v>0</v>
      </c>
      <c r="AQ23" s="210">
        <v>0</v>
      </c>
      <c r="AR23" s="210">
        <v>0</v>
      </c>
      <c r="AS23" s="210">
        <v>0</v>
      </c>
      <c r="AT23" s="210">
        <v>16</v>
      </c>
      <c r="AU23" s="210">
        <v>70.400000000000006</v>
      </c>
      <c r="AV23" s="210">
        <v>0</v>
      </c>
      <c r="AW23" s="210">
        <v>17.600000000000001</v>
      </c>
    </row>
    <row r="24" spans="3:49" x14ac:dyDescent="0.3">
      <c r="C24" s="210">
        <v>44</v>
      </c>
      <c r="D24" s="210">
        <v>5</v>
      </c>
      <c r="E24" s="210">
        <v>6</v>
      </c>
      <c r="F24" s="210">
        <v>203086</v>
      </c>
      <c r="G24" s="210">
        <v>0</v>
      </c>
      <c r="H24" s="210">
        <v>0</v>
      </c>
      <c r="I24" s="210">
        <v>0</v>
      </c>
      <c r="J24" s="210">
        <v>14017</v>
      </c>
      <c r="K24" s="210">
        <v>49735</v>
      </c>
      <c r="L24" s="210">
        <v>0</v>
      </c>
      <c r="M24" s="210">
        <v>0</v>
      </c>
      <c r="N24" s="210">
        <v>0</v>
      </c>
      <c r="O24" s="210">
        <v>0</v>
      </c>
      <c r="P24" s="210">
        <v>0</v>
      </c>
      <c r="Q24" s="210">
        <v>0</v>
      </c>
      <c r="R24" s="210">
        <v>0</v>
      </c>
      <c r="S24" s="210">
        <v>0</v>
      </c>
      <c r="T24" s="210">
        <v>0</v>
      </c>
      <c r="U24" s="210">
        <v>0</v>
      </c>
      <c r="V24" s="210">
        <v>68258</v>
      </c>
      <c r="W24" s="210">
        <v>0</v>
      </c>
      <c r="X24" s="210">
        <v>0</v>
      </c>
      <c r="Y24" s="210">
        <v>0</v>
      </c>
      <c r="Z24" s="210">
        <v>0</v>
      </c>
      <c r="AA24" s="210">
        <v>0</v>
      </c>
      <c r="AB24" s="210">
        <v>0</v>
      </c>
      <c r="AC24" s="210">
        <v>0</v>
      </c>
      <c r="AD24" s="210">
        <v>0</v>
      </c>
      <c r="AE24" s="210">
        <v>0</v>
      </c>
      <c r="AF24" s="210">
        <v>0</v>
      </c>
      <c r="AG24" s="210">
        <v>0</v>
      </c>
      <c r="AH24" s="210">
        <v>0</v>
      </c>
      <c r="AI24" s="210">
        <v>0</v>
      </c>
      <c r="AJ24" s="210">
        <v>55538</v>
      </c>
      <c r="AK24" s="210">
        <v>0</v>
      </c>
      <c r="AL24" s="210">
        <v>0</v>
      </c>
      <c r="AM24" s="210">
        <v>0</v>
      </c>
      <c r="AN24" s="210">
        <v>0</v>
      </c>
      <c r="AO24" s="210">
        <v>0</v>
      </c>
      <c r="AP24" s="210">
        <v>0</v>
      </c>
      <c r="AQ24" s="210">
        <v>0</v>
      </c>
      <c r="AR24" s="210">
        <v>0</v>
      </c>
      <c r="AS24" s="210">
        <v>0</v>
      </c>
      <c r="AT24" s="210">
        <v>2666</v>
      </c>
      <c r="AU24" s="210">
        <v>11076</v>
      </c>
      <c r="AV24" s="210">
        <v>0</v>
      </c>
      <c r="AW24" s="210">
        <v>1796</v>
      </c>
    </row>
    <row r="25" spans="3:49" x14ac:dyDescent="0.3">
      <c r="C25" s="210">
        <v>44</v>
      </c>
      <c r="D25" s="210">
        <v>5</v>
      </c>
      <c r="E25" s="210">
        <v>11</v>
      </c>
      <c r="F25" s="210">
        <v>190.83969465648855</v>
      </c>
      <c r="G25" s="210">
        <v>0</v>
      </c>
      <c r="H25" s="210">
        <v>0</v>
      </c>
      <c r="I25" s="210">
        <v>0</v>
      </c>
      <c r="J25" s="210">
        <v>190.83969465648855</v>
      </c>
      <c r="K25" s="210">
        <v>0</v>
      </c>
      <c r="L25" s="210">
        <v>0</v>
      </c>
      <c r="M25" s="210">
        <v>0</v>
      </c>
      <c r="N25" s="210">
        <v>0</v>
      </c>
      <c r="O25" s="210">
        <v>0</v>
      </c>
      <c r="P25" s="210">
        <v>0</v>
      </c>
      <c r="Q25" s="210">
        <v>0</v>
      </c>
      <c r="R25" s="210">
        <v>0</v>
      </c>
      <c r="S25" s="210">
        <v>0</v>
      </c>
      <c r="T25" s="210">
        <v>0</v>
      </c>
      <c r="U25" s="210">
        <v>0</v>
      </c>
      <c r="V25" s="210">
        <v>0</v>
      </c>
      <c r="W25" s="210">
        <v>0</v>
      </c>
      <c r="X25" s="210">
        <v>0</v>
      </c>
      <c r="Y25" s="210">
        <v>0</v>
      </c>
      <c r="Z25" s="210">
        <v>0</v>
      </c>
      <c r="AA25" s="210">
        <v>0</v>
      </c>
      <c r="AB25" s="210">
        <v>0</v>
      </c>
      <c r="AC25" s="210">
        <v>0</v>
      </c>
      <c r="AD25" s="210">
        <v>0</v>
      </c>
      <c r="AE25" s="210">
        <v>0</v>
      </c>
      <c r="AF25" s="210">
        <v>0</v>
      </c>
      <c r="AG25" s="210">
        <v>0</v>
      </c>
      <c r="AH25" s="210">
        <v>0</v>
      </c>
      <c r="AI25" s="210">
        <v>0</v>
      </c>
      <c r="AJ25" s="210">
        <v>0</v>
      </c>
      <c r="AK25" s="210">
        <v>0</v>
      </c>
      <c r="AL25" s="210">
        <v>0</v>
      </c>
      <c r="AM25" s="210">
        <v>0</v>
      </c>
      <c r="AN25" s="210">
        <v>0</v>
      </c>
      <c r="AO25" s="210">
        <v>0</v>
      </c>
      <c r="AP25" s="210">
        <v>0</v>
      </c>
      <c r="AQ25" s="210">
        <v>0</v>
      </c>
      <c r="AR25" s="210">
        <v>0</v>
      </c>
      <c r="AS25" s="210">
        <v>0</v>
      </c>
      <c r="AT25" s="210">
        <v>0</v>
      </c>
      <c r="AU25" s="210">
        <v>0</v>
      </c>
      <c r="AV25" s="210">
        <v>0</v>
      </c>
      <c r="AW25" s="210">
        <v>0</v>
      </c>
    </row>
    <row r="26" spans="3:49" x14ac:dyDescent="0.3">
      <c r="C26" s="210">
        <v>44</v>
      </c>
      <c r="D26" s="210">
        <v>6</v>
      </c>
      <c r="E26" s="210">
        <v>1</v>
      </c>
      <c r="F26" s="210">
        <v>7.15</v>
      </c>
      <c r="G26" s="210">
        <v>0</v>
      </c>
      <c r="H26" s="210">
        <v>0</v>
      </c>
      <c r="I26" s="210">
        <v>0</v>
      </c>
      <c r="J26" s="210">
        <v>0.3</v>
      </c>
      <c r="K26" s="210">
        <v>0.9</v>
      </c>
      <c r="L26" s="210">
        <v>0</v>
      </c>
      <c r="M26" s="210">
        <v>0</v>
      </c>
      <c r="N26" s="210">
        <v>0</v>
      </c>
      <c r="O26" s="210">
        <v>0</v>
      </c>
      <c r="P26" s="210">
        <v>0</v>
      </c>
      <c r="Q26" s="210">
        <v>0</v>
      </c>
      <c r="R26" s="210">
        <v>0</v>
      </c>
      <c r="S26" s="210">
        <v>0</v>
      </c>
      <c r="T26" s="210">
        <v>0</v>
      </c>
      <c r="U26" s="210">
        <v>0</v>
      </c>
      <c r="V26" s="210">
        <v>3</v>
      </c>
      <c r="W26" s="210">
        <v>0</v>
      </c>
      <c r="X26" s="210">
        <v>0</v>
      </c>
      <c r="Y26" s="210">
        <v>0</v>
      </c>
      <c r="Z26" s="210">
        <v>0</v>
      </c>
      <c r="AA26" s="210">
        <v>0</v>
      </c>
      <c r="AB26" s="210">
        <v>0</v>
      </c>
      <c r="AC26" s="210">
        <v>0</v>
      </c>
      <c r="AD26" s="210">
        <v>0</v>
      </c>
      <c r="AE26" s="210">
        <v>0</v>
      </c>
      <c r="AF26" s="210">
        <v>0</v>
      </c>
      <c r="AG26" s="210">
        <v>0</v>
      </c>
      <c r="AH26" s="210">
        <v>0</v>
      </c>
      <c r="AI26" s="210">
        <v>0</v>
      </c>
      <c r="AJ26" s="210">
        <v>2.15</v>
      </c>
      <c r="AK26" s="210">
        <v>0</v>
      </c>
      <c r="AL26" s="210">
        <v>0</v>
      </c>
      <c r="AM26" s="210">
        <v>0</v>
      </c>
      <c r="AN26" s="210">
        <v>0</v>
      </c>
      <c r="AO26" s="210">
        <v>0</v>
      </c>
      <c r="AP26" s="210">
        <v>0</v>
      </c>
      <c r="AQ26" s="210">
        <v>0</v>
      </c>
      <c r="AR26" s="210">
        <v>0</v>
      </c>
      <c r="AS26" s="210">
        <v>0</v>
      </c>
      <c r="AT26" s="210">
        <v>0.1</v>
      </c>
      <c r="AU26" s="210">
        <v>0.6</v>
      </c>
      <c r="AV26" s="210">
        <v>0</v>
      </c>
      <c r="AW26" s="210">
        <v>0.1</v>
      </c>
    </row>
    <row r="27" spans="3:49" x14ac:dyDescent="0.3">
      <c r="C27" s="210">
        <v>44</v>
      </c>
      <c r="D27" s="210">
        <v>6</v>
      </c>
      <c r="E27" s="210">
        <v>2</v>
      </c>
      <c r="F27" s="210">
        <v>1144.8</v>
      </c>
      <c r="G27" s="210">
        <v>0</v>
      </c>
      <c r="H27" s="210">
        <v>0</v>
      </c>
      <c r="I27" s="210">
        <v>0</v>
      </c>
      <c r="J27" s="210">
        <v>52.8</v>
      </c>
      <c r="K27" s="210">
        <v>129.6</v>
      </c>
      <c r="L27" s="210">
        <v>0</v>
      </c>
      <c r="M27" s="210">
        <v>0</v>
      </c>
      <c r="N27" s="210">
        <v>0</v>
      </c>
      <c r="O27" s="210">
        <v>0</v>
      </c>
      <c r="P27" s="210">
        <v>0</v>
      </c>
      <c r="Q27" s="210">
        <v>0</v>
      </c>
      <c r="R27" s="210">
        <v>0</v>
      </c>
      <c r="S27" s="210">
        <v>0</v>
      </c>
      <c r="T27" s="210">
        <v>0</v>
      </c>
      <c r="U27" s="210">
        <v>0</v>
      </c>
      <c r="V27" s="210">
        <v>456</v>
      </c>
      <c r="W27" s="210">
        <v>0</v>
      </c>
      <c r="X27" s="210">
        <v>0</v>
      </c>
      <c r="Y27" s="210">
        <v>0</v>
      </c>
      <c r="Z27" s="210">
        <v>0</v>
      </c>
      <c r="AA27" s="210">
        <v>0</v>
      </c>
      <c r="AB27" s="210">
        <v>0</v>
      </c>
      <c r="AC27" s="210">
        <v>0</v>
      </c>
      <c r="AD27" s="210">
        <v>0</v>
      </c>
      <c r="AE27" s="210">
        <v>0</v>
      </c>
      <c r="AF27" s="210">
        <v>0</v>
      </c>
      <c r="AG27" s="210">
        <v>0</v>
      </c>
      <c r="AH27" s="210">
        <v>0</v>
      </c>
      <c r="AI27" s="210">
        <v>0</v>
      </c>
      <c r="AJ27" s="210">
        <v>373.6</v>
      </c>
      <c r="AK27" s="210">
        <v>0</v>
      </c>
      <c r="AL27" s="210">
        <v>0</v>
      </c>
      <c r="AM27" s="210">
        <v>0</v>
      </c>
      <c r="AN27" s="210">
        <v>0</v>
      </c>
      <c r="AO27" s="210">
        <v>0</v>
      </c>
      <c r="AP27" s="210">
        <v>0</v>
      </c>
      <c r="AQ27" s="210">
        <v>0</v>
      </c>
      <c r="AR27" s="210">
        <v>0</v>
      </c>
      <c r="AS27" s="210">
        <v>0</v>
      </c>
      <c r="AT27" s="210">
        <v>14.4</v>
      </c>
      <c r="AU27" s="210">
        <v>100.8</v>
      </c>
      <c r="AV27" s="210">
        <v>0</v>
      </c>
      <c r="AW27" s="210">
        <v>17.600000000000001</v>
      </c>
    </row>
    <row r="28" spans="3:49" x14ac:dyDescent="0.3">
      <c r="C28" s="210">
        <v>44</v>
      </c>
      <c r="D28" s="210">
        <v>6</v>
      </c>
      <c r="E28" s="210">
        <v>6</v>
      </c>
      <c r="F28" s="210">
        <v>217679</v>
      </c>
      <c r="G28" s="210">
        <v>0</v>
      </c>
      <c r="H28" s="210">
        <v>0</v>
      </c>
      <c r="I28" s="210">
        <v>0</v>
      </c>
      <c r="J28" s="210">
        <v>14017</v>
      </c>
      <c r="K28" s="210">
        <v>53066</v>
      </c>
      <c r="L28" s="210">
        <v>0</v>
      </c>
      <c r="M28" s="210">
        <v>0</v>
      </c>
      <c r="N28" s="210">
        <v>0</v>
      </c>
      <c r="O28" s="210">
        <v>0</v>
      </c>
      <c r="P28" s="210">
        <v>0</v>
      </c>
      <c r="Q28" s="210">
        <v>0</v>
      </c>
      <c r="R28" s="210">
        <v>0</v>
      </c>
      <c r="S28" s="210">
        <v>0</v>
      </c>
      <c r="T28" s="210">
        <v>0</v>
      </c>
      <c r="U28" s="210">
        <v>0</v>
      </c>
      <c r="V28" s="210">
        <v>75019</v>
      </c>
      <c r="W28" s="210">
        <v>0</v>
      </c>
      <c r="X28" s="210">
        <v>0</v>
      </c>
      <c r="Y28" s="210">
        <v>0</v>
      </c>
      <c r="Z28" s="210">
        <v>0</v>
      </c>
      <c r="AA28" s="210">
        <v>0</v>
      </c>
      <c r="AB28" s="210">
        <v>0</v>
      </c>
      <c r="AC28" s="210">
        <v>0</v>
      </c>
      <c r="AD28" s="210">
        <v>0</v>
      </c>
      <c r="AE28" s="210">
        <v>0</v>
      </c>
      <c r="AF28" s="210">
        <v>0</v>
      </c>
      <c r="AG28" s="210">
        <v>0</v>
      </c>
      <c r="AH28" s="210">
        <v>0</v>
      </c>
      <c r="AI28" s="210">
        <v>0</v>
      </c>
      <c r="AJ28" s="210">
        <v>55452</v>
      </c>
      <c r="AK28" s="210">
        <v>0</v>
      </c>
      <c r="AL28" s="210">
        <v>0</v>
      </c>
      <c r="AM28" s="210">
        <v>0</v>
      </c>
      <c r="AN28" s="210">
        <v>0</v>
      </c>
      <c r="AO28" s="210">
        <v>0</v>
      </c>
      <c r="AP28" s="210">
        <v>0</v>
      </c>
      <c r="AQ28" s="210">
        <v>0</v>
      </c>
      <c r="AR28" s="210">
        <v>0</v>
      </c>
      <c r="AS28" s="210">
        <v>0</v>
      </c>
      <c r="AT28" s="210">
        <v>2722</v>
      </c>
      <c r="AU28" s="210">
        <v>15607</v>
      </c>
      <c r="AV28" s="210">
        <v>0</v>
      </c>
      <c r="AW28" s="210">
        <v>1796</v>
      </c>
    </row>
    <row r="29" spans="3:49" x14ac:dyDescent="0.3">
      <c r="C29" s="210">
        <v>44</v>
      </c>
      <c r="D29" s="210">
        <v>6</v>
      </c>
      <c r="E29" s="210">
        <v>11</v>
      </c>
      <c r="F29" s="210">
        <v>190.83969465648855</v>
      </c>
      <c r="G29" s="210">
        <v>0</v>
      </c>
      <c r="H29" s="210">
        <v>0</v>
      </c>
      <c r="I29" s="210">
        <v>0</v>
      </c>
      <c r="J29" s="210">
        <v>190.83969465648855</v>
      </c>
      <c r="K29" s="210">
        <v>0</v>
      </c>
      <c r="L29" s="210">
        <v>0</v>
      </c>
      <c r="M29" s="210">
        <v>0</v>
      </c>
      <c r="N29" s="210">
        <v>0</v>
      </c>
      <c r="O29" s="210">
        <v>0</v>
      </c>
      <c r="P29" s="210">
        <v>0</v>
      </c>
      <c r="Q29" s="210">
        <v>0</v>
      </c>
      <c r="R29" s="210">
        <v>0</v>
      </c>
      <c r="S29" s="210">
        <v>0</v>
      </c>
      <c r="T29" s="210">
        <v>0</v>
      </c>
      <c r="U29" s="210">
        <v>0</v>
      </c>
      <c r="V29" s="210">
        <v>0</v>
      </c>
      <c r="W29" s="210">
        <v>0</v>
      </c>
      <c r="X29" s="210">
        <v>0</v>
      </c>
      <c r="Y29" s="210">
        <v>0</v>
      </c>
      <c r="Z29" s="210">
        <v>0</v>
      </c>
      <c r="AA29" s="210">
        <v>0</v>
      </c>
      <c r="AB29" s="210">
        <v>0</v>
      </c>
      <c r="AC29" s="210">
        <v>0</v>
      </c>
      <c r="AD29" s="210">
        <v>0</v>
      </c>
      <c r="AE29" s="210">
        <v>0</v>
      </c>
      <c r="AF29" s="210">
        <v>0</v>
      </c>
      <c r="AG29" s="210">
        <v>0</v>
      </c>
      <c r="AH29" s="210">
        <v>0</v>
      </c>
      <c r="AI29" s="210">
        <v>0</v>
      </c>
      <c r="AJ29" s="210">
        <v>0</v>
      </c>
      <c r="AK29" s="210">
        <v>0</v>
      </c>
      <c r="AL29" s="210">
        <v>0</v>
      </c>
      <c r="AM29" s="210">
        <v>0</v>
      </c>
      <c r="AN29" s="210">
        <v>0</v>
      </c>
      <c r="AO29" s="210">
        <v>0</v>
      </c>
      <c r="AP29" s="210">
        <v>0</v>
      </c>
      <c r="AQ29" s="210">
        <v>0</v>
      </c>
      <c r="AR29" s="210">
        <v>0</v>
      </c>
      <c r="AS29" s="210">
        <v>0</v>
      </c>
      <c r="AT29" s="210">
        <v>0</v>
      </c>
      <c r="AU29" s="210">
        <v>0</v>
      </c>
      <c r="AV29" s="210">
        <v>0</v>
      </c>
      <c r="AW29" s="210">
        <v>0</v>
      </c>
    </row>
    <row r="30" spans="3:49" x14ac:dyDescent="0.3">
      <c r="C30" s="210">
        <v>44</v>
      </c>
      <c r="D30" s="210">
        <v>7</v>
      </c>
      <c r="E30" s="210">
        <v>1</v>
      </c>
      <c r="F30" s="210">
        <v>7.55</v>
      </c>
      <c r="G30" s="210">
        <v>0</v>
      </c>
      <c r="H30" s="210">
        <v>0</v>
      </c>
      <c r="I30" s="210">
        <v>0</v>
      </c>
      <c r="J30" s="210">
        <v>0.3</v>
      </c>
      <c r="K30" s="210">
        <v>0.9</v>
      </c>
      <c r="L30" s="210">
        <v>0</v>
      </c>
      <c r="M30" s="210">
        <v>0</v>
      </c>
      <c r="N30" s="210">
        <v>0</v>
      </c>
      <c r="O30" s="210">
        <v>0</v>
      </c>
      <c r="P30" s="210">
        <v>0</v>
      </c>
      <c r="Q30" s="210">
        <v>0</v>
      </c>
      <c r="R30" s="210">
        <v>0</v>
      </c>
      <c r="S30" s="210">
        <v>0</v>
      </c>
      <c r="T30" s="210">
        <v>0</v>
      </c>
      <c r="U30" s="210">
        <v>0</v>
      </c>
      <c r="V30" s="210">
        <v>3</v>
      </c>
      <c r="W30" s="210">
        <v>0</v>
      </c>
      <c r="X30" s="210">
        <v>0</v>
      </c>
      <c r="Y30" s="210">
        <v>0</v>
      </c>
      <c r="Z30" s="210">
        <v>0</v>
      </c>
      <c r="AA30" s="210">
        <v>0</v>
      </c>
      <c r="AB30" s="210">
        <v>0</v>
      </c>
      <c r="AC30" s="210">
        <v>0</v>
      </c>
      <c r="AD30" s="210">
        <v>0</v>
      </c>
      <c r="AE30" s="210">
        <v>0</v>
      </c>
      <c r="AF30" s="210">
        <v>0</v>
      </c>
      <c r="AG30" s="210">
        <v>0</v>
      </c>
      <c r="AH30" s="210">
        <v>0</v>
      </c>
      <c r="AI30" s="210">
        <v>0</v>
      </c>
      <c r="AJ30" s="210">
        <v>3.15</v>
      </c>
      <c r="AK30" s="210">
        <v>0</v>
      </c>
      <c r="AL30" s="210">
        <v>0</v>
      </c>
      <c r="AM30" s="210">
        <v>0</v>
      </c>
      <c r="AN30" s="210">
        <v>0</v>
      </c>
      <c r="AO30" s="210">
        <v>0</v>
      </c>
      <c r="AP30" s="210">
        <v>0</v>
      </c>
      <c r="AQ30" s="210">
        <v>0</v>
      </c>
      <c r="AR30" s="210">
        <v>0</v>
      </c>
      <c r="AS30" s="210">
        <v>0</v>
      </c>
      <c r="AT30" s="210">
        <v>0.1</v>
      </c>
      <c r="AU30" s="210">
        <v>0</v>
      </c>
      <c r="AV30" s="210">
        <v>0</v>
      </c>
      <c r="AW30" s="210">
        <v>0.1</v>
      </c>
    </row>
    <row r="31" spans="3:49" x14ac:dyDescent="0.3">
      <c r="C31" s="210">
        <v>44</v>
      </c>
      <c r="D31" s="210">
        <v>7</v>
      </c>
      <c r="E31" s="210">
        <v>2</v>
      </c>
      <c r="F31" s="210">
        <v>1042.8</v>
      </c>
      <c r="G31" s="210">
        <v>0</v>
      </c>
      <c r="H31" s="210">
        <v>0</v>
      </c>
      <c r="I31" s="210">
        <v>0</v>
      </c>
      <c r="J31" s="210">
        <v>50.4</v>
      </c>
      <c r="K31" s="210">
        <v>108</v>
      </c>
      <c r="L31" s="210">
        <v>0</v>
      </c>
      <c r="M31" s="210">
        <v>0</v>
      </c>
      <c r="N31" s="210">
        <v>0</v>
      </c>
      <c r="O31" s="210">
        <v>0</v>
      </c>
      <c r="P31" s="210">
        <v>0</v>
      </c>
      <c r="Q31" s="210">
        <v>0</v>
      </c>
      <c r="R31" s="210">
        <v>0</v>
      </c>
      <c r="S31" s="210">
        <v>0</v>
      </c>
      <c r="T31" s="210">
        <v>0</v>
      </c>
      <c r="U31" s="210">
        <v>0</v>
      </c>
      <c r="V31" s="210">
        <v>400</v>
      </c>
      <c r="W31" s="210">
        <v>0</v>
      </c>
      <c r="X31" s="210">
        <v>0</v>
      </c>
      <c r="Y31" s="210">
        <v>0</v>
      </c>
      <c r="Z31" s="210">
        <v>0</v>
      </c>
      <c r="AA31" s="210">
        <v>0</v>
      </c>
      <c r="AB31" s="210">
        <v>0</v>
      </c>
      <c r="AC31" s="210">
        <v>0</v>
      </c>
      <c r="AD31" s="210">
        <v>0</v>
      </c>
      <c r="AE31" s="210">
        <v>0</v>
      </c>
      <c r="AF31" s="210">
        <v>0</v>
      </c>
      <c r="AG31" s="210">
        <v>0</v>
      </c>
      <c r="AH31" s="210">
        <v>0</v>
      </c>
      <c r="AI31" s="210">
        <v>0</v>
      </c>
      <c r="AJ31" s="210">
        <v>450.8</v>
      </c>
      <c r="AK31" s="210">
        <v>0</v>
      </c>
      <c r="AL31" s="210">
        <v>0</v>
      </c>
      <c r="AM31" s="210">
        <v>0</v>
      </c>
      <c r="AN31" s="210">
        <v>0</v>
      </c>
      <c r="AO31" s="210">
        <v>0</v>
      </c>
      <c r="AP31" s="210">
        <v>0</v>
      </c>
      <c r="AQ31" s="210">
        <v>0</v>
      </c>
      <c r="AR31" s="210">
        <v>0</v>
      </c>
      <c r="AS31" s="210">
        <v>0</v>
      </c>
      <c r="AT31" s="210">
        <v>16.8</v>
      </c>
      <c r="AU31" s="210">
        <v>0</v>
      </c>
      <c r="AV31" s="210">
        <v>0</v>
      </c>
      <c r="AW31" s="210">
        <v>16.8</v>
      </c>
    </row>
    <row r="32" spans="3:49" x14ac:dyDescent="0.3">
      <c r="C32" s="210">
        <v>44</v>
      </c>
      <c r="D32" s="210">
        <v>7</v>
      </c>
      <c r="E32" s="210">
        <v>4</v>
      </c>
      <c r="F32" s="210">
        <v>11.8</v>
      </c>
      <c r="G32" s="210">
        <v>0</v>
      </c>
      <c r="H32" s="210">
        <v>0</v>
      </c>
      <c r="I32" s="210">
        <v>0</v>
      </c>
      <c r="J32" s="210">
        <v>0</v>
      </c>
      <c r="K32" s="210">
        <v>0</v>
      </c>
      <c r="L32" s="210">
        <v>0</v>
      </c>
      <c r="M32" s="210">
        <v>0</v>
      </c>
      <c r="N32" s="210">
        <v>0</v>
      </c>
      <c r="O32" s="210">
        <v>0</v>
      </c>
      <c r="P32" s="210">
        <v>0</v>
      </c>
      <c r="Q32" s="210">
        <v>0</v>
      </c>
      <c r="R32" s="210">
        <v>0</v>
      </c>
      <c r="S32" s="210">
        <v>0</v>
      </c>
      <c r="T32" s="210">
        <v>0</v>
      </c>
      <c r="U32" s="210">
        <v>0</v>
      </c>
      <c r="V32" s="210">
        <v>11.8</v>
      </c>
      <c r="W32" s="210">
        <v>0</v>
      </c>
      <c r="X32" s="210">
        <v>0</v>
      </c>
      <c r="Y32" s="210">
        <v>0</v>
      </c>
      <c r="Z32" s="210">
        <v>0</v>
      </c>
      <c r="AA32" s="210">
        <v>0</v>
      </c>
      <c r="AB32" s="210">
        <v>0</v>
      </c>
      <c r="AC32" s="210">
        <v>0</v>
      </c>
      <c r="AD32" s="210">
        <v>0</v>
      </c>
      <c r="AE32" s="210">
        <v>0</v>
      </c>
      <c r="AF32" s="210">
        <v>0</v>
      </c>
      <c r="AG32" s="210">
        <v>0</v>
      </c>
      <c r="AH32" s="210">
        <v>0</v>
      </c>
      <c r="AI32" s="210">
        <v>0</v>
      </c>
      <c r="AJ32" s="210">
        <v>0</v>
      </c>
      <c r="AK32" s="210">
        <v>0</v>
      </c>
      <c r="AL32" s="210">
        <v>0</v>
      </c>
      <c r="AM32" s="210">
        <v>0</v>
      </c>
      <c r="AN32" s="210">
        <v>0</v>
      </c>
      <c r="AO32" s="210">
        <v>0</v>
      </c>
      <c r="AP32" s="210">
        <v>0</v>
      </c>
      <c r="AQ32" s="210">
        <v>0</v>
      </c>
      <c r="AR32" s="210">
        <v>0</v>
      </c>
      <c r="AS32" s="210">
        <v>0</v>
      </c>
      <c r="AT32" s="210">
        <v>0</v>
      </c>
      <c r="AU32" s="210">
        <v>0</v>
      </c>
      <c r="AV32" s="210">
        <v>0</v>
      </c>
      <c r="AW32" s="210">
        <v>0</v>
      </c>
    </row>
    <row r="33" spans="3:49" x14ac:dyDescent="0.3">
      <c r="C33" s="210">
        <v>44</v>
      </c>
      <c r="D33" s="210">
        <v>7</v>
      </c>
      <c r="E33" s="210">
        <v>6</v>
      </c>
      <c r="F33" s="210">
        <v>298579</v>
      </c>
      <c r="G33" s="210">
        <v>2400</v>
      </c>
      <c r="H33" s="210">
        <v>0</v>
      </c>
      <c r="I33" s="210">
        <v>0</v>
      </c>
      <c r="J33" s="210">
        <v>19406</v>
      </c>
      <c r="K33" s="210">
        <v>65826</v>
      </c>
      <c r="L33" s="210">
        <v>0</v>
      </c>
      <c r="M33" s="210">
        <v>0</v>
      </c>
      <c r="N33" s="210">
        <v>0</v>
      </c>
      <c r="O33" s="210">
        <v>0</v>
      </c>
      <c r="P33" s="210">
        <v>0</v>
      </c>
      <c r="Q33" s="210">
        <v>0</v>
      </c>
      <c r="R33" s="210">
        <v>0</v>
      </c>
      <c r="S33" s="210">
        <v>0</v>
      </c>
      <c r="T33" s="210">
        <v>0</v>
      </c>
      <c r="U33" s="210">
        <v>0</v>
      </c>
      <c r="V33" s="210">
        <v>99676</v>
      </c>
      <c r="W33" s="210">
        <v>0</v>
      </c>
      <c r="X33" s="210">
        <v>0</v>
      </c>
      <c r="Y33" s="210">
        <v>0</v>
      </c>
      <c r="Z33" s="210">
        <v>0</v>
      </c>
      <c r="AA33" s="210">
        <v>0</v>
      </c>
      <c r="AB33" s="210">
        <v>0</v>
      </c>
      <c r="AC33" s="210">
        <v>0</v>
      </c>
      <c r="AD33" s="210">
        <v>0</v>
      </c>
      <c r="AE33" s="210">
        <v>0</v>
      </c>
      <c r="AF33" s="210">
        <v>0</v>
      </c>
      <c r="AG33" s="210">
        <v>0</v>
      </c>
      <c r="AH33" s="210">
        <v>0</v>
      </c>
      <c r="AI33" s="210">
        <v>0</v>
      </c>
      <c r="AJ33" s="210">
        <v>102835</v>
      </c>
      <c r="AK33" s="210">
        <v>0</v>
      </c>
      <c r="AL33" s="210">
        <v>0</v>
      </c>
      <c r="AM33" s="210">
        <v>0</v>
      </c>
      <c r="AN33" s="210">
        <v>0</v>
      </c>
      <c r="AO33" s="210">
        <v>0</v>
      </c>
      <c r="AP33" s="210">
        <v>0</v>
      </c>
      <c r="AQ33" s="210">
        <v>0</v>
      </c>
      <c r="AR33" s="210">
        <v>0</v>
      </c>
      <c r="AS33" s="210">
        <v>0</v>
      </c>
      <c r="AT33" s="210">
        <v>3946</v>
      </c>
      <c r="AU33" s="210">
        <v>0</v>
      </c>
      <c r="AV33" s="210">
        <v>0</v>
      </c>
      <c r="AW33" s="210">
        <v>4490</v>
      </c>
    </row>
    <row r="34" spans="3:49" x14ac:dyDescent="0.3">
      <c r="C34" s="210">
        <v>44</v>
      </c>
      <c r="D34" s="210">
        <v>7</v>
      </c>
      <c r="E34" s="210">
        <v>9</v>
      </c>
      <c r="F34" s="210">
        <v>69366</v>
      </c>
      <c r="G34" s="210">
        <v>0</v>
      </c>
      <c r="H34" s="210">
        <v>0</v>
      </c>
      <c r="I34" s="210">
        <v>0</v>
      </c>
      <c r="J34" s="210">
        <v>5389</v>
      </c>
      <c r="K34" s="210">
        <v>12521</v>
      </c>
      <c r="L34" s="210">
        <v>0</v>
      </c>
      <c r="M34" s="210">
        <v>0</v>
      </c>
      <c r="N34" s="210">
        <v>0</v>
      </c>
      <c r="O34" s="210">
        <v>0</v>
      </c>
      <c r="P34" s="210">
        <v>0</v>
      </c>
      <c r="Q34" s="210">
        <v>0</v>
      </c>
      <c r="R34" s="210">
        <v>0</v>
      </c>
      <c r="S34" s="210">
        <v>0</v>
      </c>
      <c r="T34" s="210">
        <v>0</v>
      </c>
      <c r="U34" s="210">
        <v>0</v>
      </c>
      <c r="V34" s="210">
        <v>24042</v>
      </c>
      <c r="W34" s="210">
        <v>0</v>
      </c>
      <c r="X34" s="210">
        <v>0</v>
      </c>
      <c r="Y34" s="210">
        <v>0</v>
      </c>
      <c r="Z34" s="210">
        <v>0</v>
      </c>
      <c r="AA34" s="210">
        <v>0</v>
      </c>
      <c r="AB34" s="210">
        <v>0</v>
      </c>
      <c r="AC34" s="210">
        <v>0</v>
      </c>
      <c r="AD34" s="210">
        <v>0</v>
      </c>
      <c r="AE34" s="210">
        <v>0</v>
      </c>
      <c r="AF34" s="210">
        <v>0</v>
      </c>
      <c r="AG34" s="210">
        <v>0</v>
      </c>
      <c r="AH34" s="210">
        <v>0</v>
      </c>
      <c r="AI34" s="210">
        <v>0</v>
      </c>
      <c r="AJ34" s="210">
        <v>23385</v>
      </c>
      <c r="AK34" s="210">
        <v>0</v>
      </c>
      <c r="AL34" s="210">
        <v>0</v>
      </c>
      <c r="AM34" s="210">
        <v>0</v>
      </c>
      <c r="AN34" s="210">
        <v>0</v>
      </c>
      <c r="AO34" s="210">
        <v>0</v>
      </c>
      <c r="AP34" s="210">
        <v>0</v>
      </c>
      <c r="AQ34" s="210">
        <v>0</v>
      </c>
      <c r="AR34" s="210">
        <v>0</v>
      </c>
      <c r="AS34" s="210">
        <v>0</v>
      </c>
      <c r="AT34" s="210">
        <v>1335</v>
      </c>
      <c r="AU34" s="210">
        <v>0</v>
      </c>
      <c r="AV34" s="210">
        <v>0</v>
      </c>
      <c r="AW34" s="210">
        <v>2694</v>
      </c>
    </row>
    <row r="35" spans="3:49" x14ac:dyDescent="0.3">
      <c r="C35" s="210">
        <v>44</v>
      </c>
      <c r="D35" s="210">
        <v>7</v>
      </c>
      <c r="E35" s="210">
        <v>11</v>
      </c>
      <c r="F35" s="210">
        <v>190.83969465648855</v>
      </c>
      <c r="G35" s="210">
        <v>0</v>
      </c>
      <c r="H35" s="210">
        <v>0</v>
      </c>
      <c r="I35" s="210">
        <v>0</v>
      </c>
      <c r="J35" s="210">
        <v>190.83969465648855</v>
      </c>
      <c r="K35" s="210">
        <v>0</v>
      </c>
      <c r="L35" s="210">
        <v>0</v>
      </c>
      <c r="M35" s="210">
        <v>0</v>
      </c>
      <c r="N35" s="210">
        <v>0</v>
      </c>
      <c r="O35" s="210">
        <v>0</v>
      </c>
      <c r="P35" s="210">
        <v>0</v>
      </c>
      <c r="Q35" s="210">
        <v>0</v>
      </c>
      <c r="R35" s="210">
        <v>0</v>
      </c>
      <c r="S35" s="210">
        <v>0</v>
      </c>
      <c r="T35" s="210">
        <v>0</v>
      </c>
      <c r="U35" s="210">
        <v>0</v>
      </c>
      <c r="V35" s="210">
        <v>0</v>
      </c>
      <c r="W35" s="210">
        <v>0</v>
      </c>
      <c r="X35" s="210">
        <v>0</v>
      </c>
      <c r="Y35" s="210">
        <v>0</v>
      </c>
      <c r="Z35" s="210">
        <v>0</v>
      </c>
      <c r="AA35" s="210">
        <v>0</v>
      </c>
      <c r="AB35" s="210">
        <v>0</v>
      </c>
      <c r="AC35" s="210">
        <v>0</v>
      </c>
      <c r="AD35" s="210">
        <v>0</v>
      </c>
      <c r="AE35" s="210">
        <v>0</v>
      </c>
      <c r="AF35" s="210">
        <v>0</v>
      </c>
      <c r="AG35" s="210">
        <v>0</v>
      </c>
      <c r="AH35" s="210">
        <v>0</v>
      </c>
      <c r="AI35" s="210">
        <v>0</v>
      </c>
      <c r="AJ35" s="210">
        <v>0</v>
      </c>
      <c r="AK35" s="210">
        <v>0</v>
      </c>
      <c r="AL35" s="210">
        <v>0</v>
      </c>
      <c r="AM35" s="210">
        <v>0</v>
      </c>
      <c r="AN35" s="210">
        <v>0</v>
      </c>
      <c r="AO35" s="210">
        <v>0</v>
      </c>
      <c r="AP35" s="210">
        <v>0</v>
      </c>
      <c r="AQ35" s="210">
        <v>0</v>
      </c>
      <c r="AR35" s="210">
        <v>0</v>
      </c>
      <c r="AS35" s="210">
        <v>0</v>
      </c>
      <c r="AT35" s="210">
        <v>0</v>
      </c>
      <c r="AU35" s="210">
        <v>0</v>
      </c>
      <c r="AV35" s="210">
        <v>0</v>
      </c>
      <c r="AW35" s="210">
        <v>0</v>
      </c>
    </row>
    <row r="36" spans="3:49" x14ac:dyDescent="0.3">
      <c r="C36" s="210">
        <v>44</v>
      </c>
      <c r="D36" s="210">
        <v>8</v>
      </c>
      <c r="E36" s="210">
        <v>1</v>
      </c>
      <c r="F36" s="210">
        <v>7.55</v>
      </c>
      <c r="G36" s="210">
        <v>0</v>
      </c>
      <c r="H36" s="210">
        <v>0</v>
      </c>
      <c r="I36" s="210">
        <v>0</v>
      </c>
      <c r="J36" s="210">
        <v>0.3</v>
      </c>
      <c r="K36" s="210">
        <v>0.9</v>
      </c>
      <c r="L36" s="210">
        <v>0</v>
      </c>
      <c r="M36" s="210">
        <v>0</v>
      </c>
      <c r="N36" s="210">
        <v>0</v>
      </c>
      <c r="O36" s="210">
        <v>0</v>
      </c>
      <c r="P36" s="210">
        <v>0</v>
      </c>
      <c r="Q36" s="210">
        <v>0</v>
      </c>
      <c r="R36" s="210">
        <v>0</v>
      </c>
      <c r="S36" s="210">
        <v>0</v>
      </c>
      <c r="T36" s="210">
        <v>0</v>
      </c>
      <c r="U36" s="210">
        <v>0</v>
      </c>
      <c r="V36" s="210">
        <v>3</v>
      </c>
      <c r="W36" s="210">
        <v>0</v>
      </c>
      <c r="X36" s="210">
        <v>0</v>
      </c>
      <c r="Y36" s="210">
        <v>0</v>
      </c>
      <c r="Z36" s="210">
        <v>0</v>
      </c>
      <c r="AA36" s="210">
        <v>0</v>
      </c>
      <c r="AB36" s="210">
        <v>0</v>
      </c>
      <c r="AC36" s="210">
        <v>0</v>
      </c>
      <c r="AD36" s="210">
        <v>0</v>
      </c>
      <c r="AE36" s="210">
        <v>0</v>
      </c>
      <c r="AF36" s="210">
        <v>0</v>
      </c>
      <c r="AG36" s="210">
        <v>0</v>
      </c>
      <c r="AH36" s="210">
        <v>0</v>
      </c>
      <c r="AI36" s="210">
        <v>0</v>
      </c>
      <c r="AJ36" s="210">
        <v>3.15</v>
      </c>
      <c r="AK36" s="210">
        <v>0</v>
      </c>
      <c r="AL36" s="210">
        <v>0</v>
      </c>
      <c r="AM36" s="210">
        <v>0</v>
      </c>
      <c r="AN36" s="210">
        <v>0</v>
      </c>
      <c r="AO36" s="210">
        <v>0</v>
      </c>
      <c r="AP36" s="210">
        <v>0</v>
      </c>
      <c r="AQ36" s="210">
        <v>0</v>
      </c>
      <c r="AR36" s="210">
        <v>0</v>
      </c>
      <c r="AS36" s="210">
        <v>0</v>
      </c>
      <c r="AT36" s="210">
        <v>0.1</v>
      </c>
      <c r="AU36" s="210">
        <v>0</v>
      </c>
      <c r="AV36" s="210">
        <v>0</v>
      </c>
      <c r="AW36" s="210">
        <v>0.1</v>
      </c>
    </row>
    <row r="37" spans="3:49" x14ac:dyDescent="0.3">
      <c r="C37" s="210">
        <v>44</v>
      </c>
      <c r="D37" s="210">
        <v>8</v>
      </c>
      <c r="E37" s="210">
        <v>2</v>
      </c>
      <c r="F37" s="210">
        <v>1219.5999999999999</v>
      </c>
      <c r="G37" s="210">
        <v>0</v>
      </c>
      <c r="H37" s="210">
        <v>0</v>
      </c>
      <c r="I37" s="210">
        <v>0</v>
      </c>
      <c r="J37" s="210">
        <v>55.2</v>
      </c>
      <c r="K37" s="210">
        <v>151.19999999999999</v>
      </c>
      <c r="L37" s="210">
        <v>0</v>
      </c>
      <c r="M37" s="210">
        <v>0</v>
      </c>
      <c r="N37" s="210">
        <v>0</v>
      </c>
      <c r="O37" s="210">
        <v>0</v>
      </c>
      <c r="P37" s="210">
        <v>0</v>
      </c>
      <c r="Q37" s="210">
        <v>0</v>
      </c>
      <c r="R37" s="210">
        <v>0</v>
      </c>
      <c r="S37" s="210">
        <v>0</v>
      </c>
      <c r="T37" s="210">
        <v>0</v>
      </c>
      <c r="U37" s="210">
        <v>0</v>
      </c>
      <c r="V37" s="210">
        <v>496</v>
      </c>
      <c r="W37" s="210">
        <v>0</v>
      </c>
      <c r="X37" s="210">
        <v>0</v>
      </c>
      <c r="Y37" s="210">
        <v>0</v>
      </c>
      <c r="Z37" s="210">
        <v>0</v>
      </c>
      <c r="AA37" s="210">
        <v>0</v>
      </c>
      <c r="AB37" s="210">
        <v>0</v>
      </c>
      <c r="AC37" s="210">
        <v>0</v>
      </c>
      <c r="AD37" s="210">
        <v>0</v>
      </c>
      <c r="AE37" s="210">
        <v>0</v>
      </c>
      <c r="AF37" s="210">
        <v>0</v>
      </c>
      <c r="AG37" s="210">
        <v>0</v>
      </c>
      <c r="AH37" s="210">
        <v>0</v>
      </c>
      <c r="AI37" s="210">
        <v>0</v>
      </c>
      <c r="AJ37" s="210">
        <v>483.6</v>
      </c>
      <c r="AK37" s="210">
        <v>0</v>
      </c>
      <c r="AL37" s="210">
        <v>0</v>
      </c>
      <c r="AM37" s="210">
        <v>0</v>
      </c>
      <c r="AN37" s="210">
        <v>0</v>
      </c>
      <c r="AO37" s="210">
        <v>0</v>
      </c>
      <c r="AP37" s="210">
        <v>0</v>
      </c>
      <c r="AQ37" s="210">
        <v>0</v>
      </c>
      <c r="AR37" s="210">
        <v>0</v>
      </c>
      <c r="AS37" s="210">
        <v>0</v>
      </c>
      <c r="AT37" s="210">
        <v>15.2</v>
      </c>
      <c r="AU37" s="210">
        <v>0</v>
      </c>
      <c r="AV37" s="210">
        <v>0</v>
      </c>
      <c r="AW37" s="210">
        <v>18.399999999999999</v>
      </c>
    </row>
    <row r="38" spans="3:49" x14ac:dyDescent="0.3">
      <c r="C38" s="210">
        <v>44</v>
      </c>
      <c r="D38" s="210">
        <v>8</v>
      </c>
      <c r="E38" s="210">
        <v>6</v>
      </c>
      <c r="F38" s="210">
        <v>228761</v>
      </c>
      <c r="G38" s="210">
        <v>3800</v>
      </c>
      <c r="H38" s="210">
        <v>0</v>
      </c>
      <c r="I38" s="210">
        <v>0</v>
      </c>
      <c r="J38" s="210">
        <v>14017</v>
      </c>
      <c r="K38" s="210">
        <v>51338</v>
      </c>
      <c r="L38" s="210">
        <v>0</v>
      </c>
      <c r="M38" s="210">
        <v>0</v>
      </c>
      <c r="N38" s="210">
        <v>0</v>
      </c>
      <c r="O38" s="210">
        <v>0</v>
      </c>
      <c r="P38" s="210">
        <v>0</v>
      </c>
      <c r="Q38" s="210">
        <v>0</v>
      </c>
      <c r="R38" s="210">
        <v>0</v>
      </c>
      <c r="S38" s="210">
        <v>0</v>
      </c>
      <c r="T38" s="210">
        <v>0</v>
      </c>
      <c r="U38" s="210">
        <v>0</v>
      </c>
      <c r="V38" s="210">
        <v>74795</v>
      </c>
      <c r="W38" s="210">
        <v>0</v>
      </c>
      <c r="X38" s="210">
        <v>0</v>
      </c>
      <c r="Y38" s="210">
        <v>0</v>
      </c>
      <c r="Z38" s="210">
        <v>0</v>
      </c>
      <c r="AA38" s="210">
        <v>0</v>
      </c>
      <c r="AB38" s="210">
        <v>0</v>
      </c>
      <c r="AC38" s="210">
        <v>0</v>
      </c>
      <c r="AD38" s="210">
        <v>0</v>
      </c>
      <c r="AE38" s="210">
        <v>0</v>
      </c>
      <c r="AF38" s="210">
        <v>0</v>
      </c>
      <c r="AG38" s="210">
        <v>0</v>
      </c>
      <c r="AH38" s="210">
        <v>0</v>
      </c>
      <c r="AI38" s="210">
        <v>0</v>
      </c>
      <c r="AJ38" s="210">
        <v>80298</v>
      </c>
      <c r="AK38" s="210">
        <v>0</v>
      </c>
      <c r="AL38" s="210">
        <v>0</v>
      </c>
      <c r="AM38" s="210">
        <v>0</v>
      </c>
      <c r="AN38" s="210">
        <v>0</v>
      </c>
      <c r="AO38" s="210">
        <v>0</v>
      </c>
      <c r="AP38" s="210">
        <v>0</v>
      </c>
      <c r="AQ38" s="210">
        <v>0</v>
      </c>
      <c r="AR38" s="210">
        <v>0</v>
      </c>
      <c r="AS38" s="210">
        <v>0</v>
      </c>
      <c r="AT38" s="210">
        <v>2717</v>
      </c>
      <c r="AU38" s="210">
        <v>0</v>
      </c>
      <c r="AV38" s="210">
        <v>0</v>
      </c>
      <c r="AW38" s="210">
        <v>1796</v>
      </c>
    </row>
    <row r="39" spans="3:49" x14ac:dyDescent="0.3">
      <c r="C39" s="210">
        <v>44</v>
      </c>
      <c r="D39" s="210">
        <v>8</v>
      </c>
      <c r="E39" s="210">
        <v>11</v>
      </c>
      <c r="F39" s="210">
        <v>190.83969465648855</v>
      </c>
      <c r="G39" s="210">
        <v>0</v>
      </c>
      <c r="H39" s="210">
        <v>0</v>
      </c>
      <c r="I39" s="210">
        <v>0</v>
      </c>
      <c r="J39" s="210">
        <v>190.83969465648855</v>
      </c>
      <c r="K39" s="210">
        <v>0</v>
      </c>
      <c r="L39" s="210">
        <v>0</v>
      </c>
      <c r="M39" s="210">
        <v>0</v>
      </c>
      <c r="N39" s="210">
        <v>0</v>
      </c>
      <c r="O39" s="210">
        <v>0</v>
      </c>
      <c r="P39" s="210">
        <v>0</v>
      </c>
      <c r="Q39" s="210">
        <v>0</v>
      </c>
      <c r="R39" s="210">
        <v>0</v>
      </c>
      <c r="S39" s="210">
        <v>0</v>
      </c>
      <c r="T39" s="210">
        <v>0</v>
      </c>
      <c r="U39" s="210">
        <v>0</v>
      </c>
      <c r="V39" s="210">
        <v>0</v>
      </c>
      <c r="W39" s="210">
        <v>0</v>
      </c>
      <c r="X39" s="210">
        <v>0</v>
      </c>
      <c r="Y39" s="210">
        <v>0</v>
      </c>
      <c r="Z39" s="210">
        <v>0</v>
      </c>
      <c r="AA39" s="210">
        <v>0</v>
      </c>
      <c r="AB39" s="210">
        <v>0</v>
      </c>
      <c r="AC39" s="210">
        <v>0</v>
      </c>
      <c r="AD39" s="210">
        <v>0</v>
      </c>
      <c r="AE39" s="210">
        <v>0</v>
      </c>
      <c r="AF39" s="210">
        <v>0</v>
      </c>
      <c r="AG39" s="210">
        <v>0</v>
      </c>
      <c r="AH39" s="210">
        <v>0</v>
      </c>
      <c r="AI39" s="210">
        <v>0</v>
      </c>
      <c r="AJ39" s="210">
        <v>0</v>
      </c>
      <c r="AK39" s="210">
        <v>0</v>
      </c>
      <c r="AL39" s="210">
        <v>0</v>
      </c>
      <c r="AM39" s="210">
        <v>0</v>
      </c>
      <c r="AN39" s="210">
        <v>0</v>
      </c>
      <c r="AO39" s="210">
        <v>0</v>
      </c>
      <c r="AP39" s="210">
        <v>0</v>
      </c>
      <c r="AQ39" s="210">
        <v>0</v>
      </c>
      <c r="AR39" s="210">
        <v>0</v>
      </c>
      <c r="AS39" s="210">
        <v>0</v>
      </c>
      <c r="AT39" s="210">
        <v>0</v>
      </c>
      <c r="AU39" s="210">
        <v>0</v>
      </c>
      <c r="AV39" s="210">
        <v>0</v>
      </c>
      <c r="AW39" s="210">
        <v>0</v>
      </c>
    </row>
    <row r="40" spans="3:49" x14ac:dyDescent="0.3">
      <c r="C40" s="210">
        <v>44</v>
      </c>
      <c r="D40" s="210">
        <v>9</v>
      </c>
      <c r="E40" s="210">
        <v>1</v>
      </c>
      <c r="F40" s="210">
        <v>7.55</v>
      </c>
      <c r="G40" s="210">
        <v>0</v>
      </c>
      <c r="H40" s="210">
        <v>0</v>
      </c>
      <c r="I40" s="210">
        <v>0</v>
      </c>
      <c r="J40" s="210">
        <v>0.3</v>
      </c>
      <c r="K40" s="210">
        <v>0.9</v>
      </c>
      <c r="L40" s="210">
        <v>0</v>
      </c>
      <c r="M40" s="210">
        <v>0</v>
      </c>
      <c r="N40" s="210">
        <v>0</v>
      </c>
      <c r="O40" s="210">
        <v>0</v>
      </c>
      <c r="P40" s="210">
        <v>0</v>
      </c>
      <c r="Q40" s="210">
        <v>0</v>
      </c>
      <c r="R40" s="210">
        <v>0</v>
      </c>
      <c r="S40" s="210">
        <v>0</v>
      </c>
      <c r="T40" s="210">
        <v>0</v>
      </c>
      <c r="U40" s="210">
        <v>0</v>
      </c>
      <c r="V40" s="210">
        <v>3</v>
      </c>
      <c r="W40" s="210">
        <v>0</v>
      </c>
      <c r="X40" s="210">
        <v>0</v>
      </c>
      <c r="Y40" s="210">
        <v>0</v>
      </c>
      <c r="Z40" s="210">
        <v>0</v>
      </c>
      <c r="AA40" s="210">
        <v>0</v>
      </c>
      <c r="AB40" s="210">
        <v>0</v>
      </c>
      <c r="AC40" s="210">
        <v>0</v>
      </c>
      <c r="AD40" s="210">
        <v>0</v>
      </c>
      <c r="AE40" s="210">
        <v>0</v>
      </c>
      <c r="AF40" s="210">
        <v>0</v>
      </c>
      <c r="AG40" s="210">
        <v>0</v>
      </c>
      <c r="AH40" s="210">
        <v>0</v>
      </c>
      <c r="AI40" s="210">
        <v>0</v>
      </c>
      <c r="AJ40" s="210">
        <v>3.15</v>
      </c>
      <c r="AK40" s="210">
        <v>0</v>
      </c>
      <c r="AL40" s="210">
        <v>0</v>
      </c>
      <c r="AM40" s="210">
        <v>0</v>
      </c>
      <c r="AN40" s="210">
        <v>0</v>
      </c>
      <c r="AO40" s="210">
        <v>0</v>
      </c>
      <c r="AP40" s="210">
        <v>0</v>
      </c>
      <c r="AQ40" s="210">
        <v>0</v>
      </c>
      <c r="AR40" s="210">
        <v>0</v>
      </c>
      <c r="AS40" s="210">
        <v>0</v>
      </c>
      <c r="AT40" s="210">
        <v>0.1</v>
      </c>
      <c r="AU40" s="210">
        <v>0</v>
      </c>
      <c r="AV40" s="210">
        <v>0</v>
      </c>
      <c r="AW40" s="210">
        <v>0.1</v>
      </c>
    </row>
    <row r="41" spans="3:49" x14ac:dyDescent="0.3">
      <c r="C41" s="210">
        <v>44</v>
      </c>
      <c r="D41" s="210">
        <v>9</v>
      </c>
      <c r="E41" s="210">
        <v>2</v>
      </c>
      <c r="F41" s="210">
        <v>1137.5999999999999</v>
      </c>
      <c r="G41" s="210">
        <v>0</v>
      </c>
      <c r="H41" s="210">
        <v>0</v>
      </c>
      <c r="I41" s="210">
        <v>0</v>
      </c>
      <c r="J41" s="210">
        <v>52.8</v>
      </c>
      <c r="K41" s="210">
        <v>158.4</v>
      </c>
      <c r="L41" s="210">
        <v>0</v>
      </c>
      <c r="M41" s="210">
        <v>0</v>
      </c>
      <c r="N41" s="210">
        <v>0</v>
      </c>
      <c r="O41" s="210">
        <v>0</v>
      </c>
      <c r="P41" s="210">
        <v>0</v>
      </c>
      <c r="Q41" s="210">
        <v>0</v>
      </c>
      <c r="R41" s="210">
        <v>0</v>
      </c>
      <c r="S41" s="210">
        <v>0</v>
      </c>
      <c r="T41" s="210">
        <v>0</v>
      </c>
      <c r="U41" s="210">
        <v>0</v>
      </c>
      <c r="V41" s="210">
        <v>424</v>
      </c>
      <c r="W41" s="210">
        <v>0</v>
      </c>
      <c r="X41" s="210">
        <v>0</v>
      </c>
      <c r="Y41" s="210">
        <v>0</v>
      </c>
      <c r="Z41" s="210">
        <v>0</v>
      </c>
      <c r="AA41" s="210">
        <v>0</v>
      </c>
      <c r="AB41" s="210">
        <v>0</v>
      </c>
      <c r="AC41" s="210">
        <v>0</v>
      </c>
      <c r="AD41" s="210">
        <v>0</v>
      </c>
      <c r="AE41" s="210">
        <v>0</v>
      </c>
      <c r="AF41" s="210">
        <v>0</v>
      </c>
      <c r="AG41" s="210">
        <v>0</v>
      </c>
      <c r="AH41" s="210">
        <v>0</v>
      </c>
      <c r="AI41" s="210">
        <v>0</v>
      </c>
      <c r="AJ41" s="210">
        <v>467.2</v>
      </c>
      <c r="AK41" s="210">
        <v>0</v>
      </c>
      <c r="AL41" s="210">
        <v>0</v>
      </c>
      <c r="AM41" s="210">
        <v>0</v>
      </c>
      <c r="AN41" s="210">
        <v>0</v>
      </c>
      <c r="AO41" s="210">
        <v>0</v>
      </c>
      <c r="AP41" s="210">
        <v>0</v>
      </c>
      <c r="AQ41" s="210">
        <v>0</v>
      </c>
      <c r="AR41" s="210">
        <v>0</v>
      </c>
      <c r="AS41" s="210">
        <v>0</v>
      </c>
      <c r="AT41" s="210">
        <v>17.600000000000001</v>
      </c>
      <c r="AU41" s="210">
        <v>0</v>
      </c>
      <c r="AV41" s="210">
        <v>0</v>
      </c>
      <c r="AW41" s="210">
        <v>17.600000000000001</v>
      </c>
    </row>
    <row r="42" spans="3:49" x14ac:dyDescent="0.3">
      <c r="C42" s="210">
        <v>44</v>
      </c>
      <c r="D42" s="210">
        <v>9</v>
      </c>
      <c r="E42" s="210">
        <v>6</v>
      </c>
      <c r="F42" s="210">
        <v>223024</v>
      </c>
      <c r="G42" s="210">
        <v>0</v>
      </c>
      <c r="H42" s="210">
        <v>0</v>
      </c>
      <c r="I42" s="210">
        <v>0</v>
      </c>
      <c r="J42" s="210">
        <v>14017</v>
      </c>
      <c r="K42" s="210">
        <v>49735</v>
      </c>
      <c r="L42" s="210">
        <v>0</v>
      </c>
      <c r="M42" s="210">
        <v>0</v>
      </c>
      <c r="N42" s="210">
        <v>0</v>
      </c>
      <c r="O42" s="210">
        <v>0</v>
      </c>
      <c r="P42" s="210">
        <v>0</v>
      </c>
      <c r="Q42" s="210">
        <v>0</v>
      </c>
      <c r="R42" s="210">
        <v>0</v>
      </c>
      <c r="S42" s="210">
        <v>0</v>
      </c>
      <c r="T42" s="210">
        <v>0</v>
      </c>
      <c r="U42" s="210">
        <v>0</v>
      </c>
      <c r="V42" s="210">
        <v>74795</v>
      </c>
      <c r="W42" s="210">
        <v>0</v>
      </c>
      <c r="X42" s="210">
        <v>0</v>
      </c>
      <c r="Y42" s="210">
        <v>0</v>
      </c>
      <c r="Z42" s="210">
        <v>0</v>
      </c>
      <c r="AA42" s="210">
        <v>0</v>
      </c>
      <c r="AB42" s="210">
        <v>0</v>
      </c>
      <c r="AC42" s="210">
        <v>0</v>
      </c>
      <c r="AD42" s="210">
        <v>0</v>
      </c>
      <c r="AE42" s="210">
        <v>0</v>
      </c>
      <c r="AF42" s="210">
        <v>0</v>
      </c>
      <c r="AG42" s="210">
        <v>0</v>
      </c>
      <c r="AH42" s="210">
        <v>0</v>
      </c>
      <c r="AI42" s="210">
        <v>0</v>
      </c>
      <c r="AJ42" s="210">
        <v>80070</v>
      </c>
      <c r="AK42" s="210">
        <v>0</v>
      </c>
      <c r="AL42" s="210">
        <v>0</v>
      </c>
      <c r="AM42" s="210">
        <v>0</v>
      </c>
      <c r="AN42" s="210">
        <v>0</v>
      </c>
      <c r="AO42" s="210">
        <v>0</v>
      </c>
      <c r="AP42" s="210">
        <v>0</v>
      </c>
      <c r="AQ42" s="210">
        <v>0</v>
      </c>
      <c r="AR42" s="210">
        <v>0</v>
      </c>
      <c r="AS42" s="210">
        <v>0</v>
      </c>
      <c r="AT42" s="210">
        <v>2611</v>
      </c>
      <c r="AU42" s="210">
        <v>0</v>
      </c>
      <c r="AV42" s="210">
        <v>0</v>
      </c>
      <c r="AW42" s="210">
        <v>1796</v>
      </c>
    </row>
    <row r="43" spans="3:49" x14ac:dyDescent="0.3">
      <c r="C43" s="210">
        <v>44</v>
      </c>
      <c r="D43" s="210">
        <v>9</v>
      </c>
      <c r="E43" s="210">
        <v>11</v>
      </c>
      <c r="F43" s="210">
        <v>190.83969465648855</v>
      </c>
      <c r="G43" s="210">
        <v>0</v>
      </c>
      <c r="H43" s="210">
        <v>0</v>
      </c>
      <c r="I43" s="210">
        <v>0</v>
      </c>
      <c r="J43" s="210">
        <v>190.83969465648855</v>
      </c>
      <c r="K43" s="210">
        <v>0</v>
      </c>
      <c r="L43" s="210">
        <v>0</v>
      </c>
      <c r="M43" s="210">
        <v>0</v>
      </c>
      <c r="N43" s="210">
        <v>0</v>
      </c>
      <c r="O43" s="210">
        <v>0</v>
      </c>
      <c r="P43" s="210">
        <v>0</v>
      </c>
      <c r="Q43" s="210">
        <v>0</v>
      </c>
      <c r="R43" s="210">
        <v>0</v>
      </c>
      <c r="S43" s="210">
        <v>0</v>
      </c>
      <c r="T43" s="210">
        <v>0</v>
      </c>
      <c r="U43" s="210">
        <v>0</v>
      </c>
      <c r="V43" s="210">
        <v>0</v>
      </c>
      <c r="W43" s="210">
        <v>0</v>
      </c>
      <c r="X43" s="210">
        <v>0</v>
      </c>
      <c r="Y43" s="210">
        <v>0</v>
      </c>
      <c r="Z43" s="210">
        <v>0</v>
      </c>
      <c r="AA43" s="210">
        <v>0</v>
      </c>
      <c r="AB43" s="210">
        <v>0</v>
      </c>
      <c r="AC43" s="210">
        <v>0</v>
      </c>
      <c r="AD43" s="210">
        <v>0</v>
      </c>
      <c r="AE43" s="210">
        <v>0</v>
      </c>
      <c r="AF43" s="210">
        <v>0</v>
      </c>
      <c r="AG43" s="210">
        <v>0</v>
      </c>
      <c r="AH43" s="210">
        <v>0</v>
      </c>
      <c r="AI43" s="210">
        <v>0</v>
      </c>
      <c r="AJ43" s="210">
        <v>0</v>
      </c>
      <c r="AK43" s="210">
        <v>0</v>
      </c>
      <c r="AL43" s="210">
        <v>0</v>
      </c>
      <c r="AM43" s="210">
        <v>0</v>
      </c>
      <c r="AN43" s="210">
        <v>0</v>
      </c>
      <c r="AO43" s="210">
        <v>0</v>
      </c>
      <c r="AP43" s="210">
        <v>0</v>
      </c>
      <c r="AQ43" s="210">
        <v>0</v>
      </c>
      <c r="AR43" s="210">
        <v>0</v>
      </c>
      <c r="AS43" s="210">
        <v>0</v>
      </c>
      <c r="AT43" s="210">
        <v>0</v>
      </c>
      <c r="AU43" s="210">
        <v>0</v>
      </c>
      <c r="AV43" s="210">
        <v>0</v>
      </c>
      <c r="AW43" s="210">
        <v>0</v>
      </c>
    </row>
    <row r="44" spans="3:49" x14ac:dyDescent="0.3">
      <c r="C44" s="210">
        <v>44</v>
      </c>
      <c r="D44" s="210">
        <v>10</v>
      </c>
      <c r="E44" s="210">
        <v>1</v>
      </c>
      <c r="F44" s="210">
        <v>7.55</v>
      </c>
      <c r="G44" s="210">
        <v>0</v>
      </c>
      <c r="H44" s="210">
        <v>0</v>
      </c>
      <c r="I44" s="210">
        <v>0</v>
      </c>
      <c r="J44" s="210">
        <v>0.3</v>
      </c>
      <c r="K44" s="210">
        <v>0.9</v>
      </c>
      <c r="L44" s="210">
        <v>0</v>
      </c>
      <c r="M44" s="210">
        <v>0</v>
      </c>
      <c r="N44" s="210">
        <v>0</v>
      </c>
      <c r="O44" s="210">
        <v>0</v>
      </c>
      <c r="P44" s="210">
        <v>0</v>
      </c>
      <c r="Q44" s="210">
        <v>0</v>
      </c>
      <c r="R44" s="210">
        <v>0</v>
      </c>
      <c r="S44" s="210">
        <v>0</v>
      </c>
      <c r="T44" s="210">
        <v>0</v>
      </c>
      <c r="U44" s="210">
        <v>0</v>
      </c>
      <c r="V44" s="210">
        <v>3</v>
      </c>
      <c r="W44" s="210">
        <v>0</v>
      </c>
      <c r="X44" s="210">
        <v>0</v>
      </c>
      <c r="Y44" s="210">
        <v>0</v>
      </c>
      <c r="Z44" s="210">
        <v>0</v>
      </c>
      <c r="AA44" s="210">
        <v>0</v>
      </c>
      <c r="AB44" s="210">
        <v>0</v>
      </c>
      <c r="AC44" s="210">
        <v>0</v>
      </c>
      <c r="AD44" s="210">
        <v>0</v>
      </c>
      <c r="AE44" s="210">
        <v>0</v>
      </c>
      <c r="AF44" s="210">
        <v>0</v>
      </c>
      <c r="AG44" s="210">
        <v>0</v>
      </c>
      <c r="AH44" s="210">
        <v>0</v>
      </c>
      <c r="AI44" s="210">
        <v>0</v>
      </c>
      <c r="AJ44" s="210">
        <v>3.15</v>
      </c>
      <c r="AK44" s="210">
        <v>0</v>
      </c>
      <c r="AL44" s="210">
        <v>0</v>
      </c>
      <c r="AM44" s="210">
        <v>0</v>
      </c>
      <c r="AN44" s="210">
        <v>0</v>
      </c>
      <c r="AO44" s="210">
        <v>0</v>
      </c>
      <c r="AP44" s="210">
        <v>0</v>
      </c>
      <c r="AQ44" s="210">
        <v>0</v>
      </c>
      <c r="AR44" s="210">
        <v>0</v>
      </c>
      <c r="AS44" s="210">
        <v>0</v>
      </c>
      <c r="AT44" s="210">
        <v>0.1</v>
      </c>
      <c r="AU44" s="210">
        <v>0</v>
      </c>
      <c r="AV44" s="210">
        <v>0</v>
      </c>
      <c r="AW44" s="210">
        <v>0.1</v>
      </c>
    </row>
    <row r="45" spans="3:49" x14ac:dyDescent="0.3">
      <c r="C45" s="210">
        <v>44</v>
      </c>
      <c r="D45" s="210">
        <v>10</v>
      </c>
      <c r="E45" s="210">
        <v>2</v>
      </c>
      <c r="F45" s="210">
        <v>1156.4000000000001</v>
      </c>
      <c r="G45" s="210">
        <v>0</v>
      </c>
      <c r="H45" s="210">
        <v>0</v>
      </c>
      <c r="I45" s="210">
        <v>0</v>
      </c>
      <c r="J45" s="210">
        <v>50.4</v>
      </c>
      <c r="K45" s="210">
        <v>144</v>
      </c>
      <c r="L45" s="210">
        <v>0</v>
      </c>
      <c r="M45" s="210">
        <v>0</v>
      </c>
      <c r="N45" s="210">
        <v>0</v>
      </c>
      <c r="O45" s="210">
        <v>0</v>
      </c>
      <c r="P45" s="210">
        <v>0</v>
      </c>
      <c r="Q45" s="210">
        <v>0</v>
      </c>
      <c r="R45" s="210">
        <v>0</v>
      </c>
      <c r="S45" s="210">
        <v>0</v>
      </c>
      <c r="T45" s="210">
        <v>0</v>
      </c>
      <c r="U45" s="210">
        <v>0</v>
      </c>
      <c r="V45" s="210">
        <v>440</v>
      </c>
      <c r="W45" s="210">
        <v>0</v>
      </c>
      <c r="X45" s="210">
        <v>0</v>
      </c>
      <c r="Y45" s="210">
        <v>0</v>
      </c>
      <c r="Z45" s="210">
        <v>0</v>
      </c>
      <c r="AA45" s="210">
        <v>0</v>
      </c>
      <c r="AB45" s="210">
        <v>0</v>
      </c>
      <c r="AC45" s="210">
        <v>0</v>
      </c>
      <c r="AD45" s="210">
        <v>0</v>
      </c>
      <c r="AE45" s="210">
        <v>0</v>
      </c>
      <c r="AF45" s="210">
        <v>0</v>
      </c>
      <c r="AG45" s="210">
        <v>0</v>
      </c>
      <c r="AH45" s="210">
        <v>0</v>
      </c>
      <c r="AI45" s="210">
        <v>0</v>
      </c>
      <c r="AJ45" s="210">
        <v>498.8</v>
      </c>
      <c r="AK45" s="210">
        <v>0</v>
      </c>
      <c r="AL45" s="210">
        <v>0</v>
      </c>
      <c r="AM45" s="210">
        <v>0</v>
      </c>
      <c r="AN45" s="210">
        <v>0</v>
      </c>
      <c r="AO45" s="210">
        <v>0</v>
      </c>
      <c r="AP45" s="210">
        <v>0</v>
      </c>
      <c r="AQ45" s="210">
        <v>0</v>
      </c>
      <c r="AR45" s="210">
        <v>0</v>
      </c>
      <c r="AS45" s="210">
        <v>0</v>
      </c>
      <c r="AT45" s="210">
        <v>16</v>
      </c>
      <c r="AU45" s="210">
        <v>0</v>
      </c>
      <c r="AV45" s="210">
        <v>0</v>
      </c>
      <c r="AW45" s="210">
        <v>7.2</v>
      </c>
    </row>
    <row r="46" spans="3:49" x14ac:dyDescent="0.3">
      <c r="C46" s="210">
        <v>44</v>
      </c>
      <c r="D46" s="210">
        <v>10</v>
      </c>
      <c r="E46" s="210">
        <v>6</v>
      </c>
      <c r="F46" s="210">
        <v>241400</v>
      </c>
      <c r="G46" s="210">
        <v>18300</v>
      </c>
      <c r="H46" s="210">
        <v>0</v>
      </c>
      <c r="I46" s="210">
        <v>0</v>
      </c>
      <c r="J46" s="210">
        <v>14017</v>
      </c>
      <c r="K46" s="210">
        <v>50370</v>
      </c>
      <c r="L46" s="210">
        <v>0</v>
      </c>
      <c r="M46" s="210">
        <v>0</v>
      </c>
      <c r="N46" s="210">
        <v>0</v>
      </c>
      <c r="O46" s="210">
        <v>0</v>
      </c>
      <c r="P46" s="210">
        <v>0</v>
      </c>
      <c r="Q46" s="210">
        <v>0</v>
      </c>
      <c r="R46" s="210">
        <v>0</v>
      </c>
      <c r="S46" s="210">
        <v>0</v>
      </c>
      <c r="T46" s="210">
        <v>0</v>
      </c>
      <c r="U46" s="210">
        <v>0</v>
      </c>
      <c r="V46" s="210">
        <v>74849</v>
      </c>
      <c r="W46" s="210">
        <v>0</v>
      </c>
      <c r="X46" s="210">
        <v>0</v>
      </c>
      <c r="Y46" s="210">
        <v>0</v>
      </c>
      <c r="Z46" s="210">
        <v>0</v>
      </c>
      <c r="AA46" s="210">
        <v>0</v>
      </c>
      <c r="AB46" s="210">
        <v>0</v>
      </c>
      <c r="AC46" s="210">
        <v>0</v>
      </c>
      <c r="AD46" s="210">
        <v>0</v>
      </c>
      <c r="AE46" s="210">
        <v>0</v>
      </c>
      <c r="AF46" s="210">
        <v>0</v>
      </c>
      <c r="AG46" s="210">
        <v>0</v>
      </c>
      <c r="AH46" s="210">
        <v>0</v>
      </c>
      <c r="AI46" s="210">
        <v>0</v>
      </c>
      <c r="AJ46" s="210">
        <v>79234</v>
      </c>
      <c r="AK46" s="210">
        <v>0</v>
      </c>
      <c r="AL46" s="210">
        <v>0</v>
      </c>
      <c r="AM46" s="210">
        <v>0</v>
      </c>
      <c r="AN46" s="210">
        <v>0</v>
      </c>
      <c r="AO46" s="210">
        <v>0</v>
      </c>
      <c r="AP46" s="210">
        <v>0</v>
      </c>
      <c r="AQ46" s="210">
        <v>0</v>
      </c>
      <c r="AR46" s="210">
        <v>0</v>
      </c>
      <c r="AS46" s="210">
        <v>0</v>
      </c>
      <c r="AT46" s="210">
        <v>2635</v>
      </c>
      <c r="AU46" s="210">
        <v>0</v>
      </c>
      <c r="AV46" s="210">
        <v>0</v>
      </c>
      <c r="AW46" s="210">
        <v>1995</v>
      </c>
    </row>
    <row r="47" spans="3:49" x14ac:dyDescent="0.3">
      <c r="C47" s="210">
        <v>44</v>
      </c>
      <c r="D47" s="210">
        <v>10</v>
      </c>
      <c r="E47" s="210">
        <v>11</v>
      </c>
      <c r="F47" s="210">
        <v>190.83969465648855</v>
      </c>
      <c r="G47" s="210">
        <v>0</v>
      </c>
      <c r="H47" s="210">
        <v>0</v>
      </c>
      <c r="I47" s="210">
        <v>0</v>
      </c>
      <c r="J47" s="210">
        <v>190.83969465648855</v>
      </c>
      <c r="K47" s="210">
        <v>0</v>
      </c>
      <c r="L47" s="210">
        <v>0</v>
      </c>
      <c r="M47" s="210">
        <v>0</v>
      </c>
      <c r="N47" s="210">
        <v>0</v>
      </c>
      <c r="O47" s="210">
        <v>0</v>
      </c>
      <c r="P47" s="210">
        <v>0</v>
      </c>
      <c r="Q47" s="210">
        <v>0</v>
      </c>
      <c r="R47" s="210">
        <v>0</v>
      </c>
      <c r="S47" s="210">
        <v>0</v>
      </c>
      <c r="T47" s="210">
        <v>0</v>
      </c>
      <c r="U47" s="210">
        <v>0</v>
      </c>
      <c r="V47" s="210">
        <v>0</v>
      </c>
      <c r="W47" s="210">
        <v>0</v>
      </c>
      <c r="X47" s="210">
        <v>0</v>
      </c>
      <c r="Y47" s="210">
        <v>0</v>
      </c>
      <c r="Z47" s="210">
        <v>0</v>
      </c>
      <c r="AA47" s="210">
        <v>0</v>
      </c>
      <c r="AB47" s="210">
        <v>0</v>
      </c>
      <c r="AC47" s="210">
        <v>0</v>
      </c>
      <c r="AD47" s="210">
        <v>0</v>
      </c>
      <c r="AE47" s="210">
        <v>0</v>
      </c>
      <c r="AF47" s="210">
        <v>0</v>
      </c>
      <c r="AG47" s="210">
        <v>0</v>
      </c>
      <c r="AH47" s="210">
        <v>0</v>
      </c>
      <c r="AI47" s="210">
        <v>0</v>
      </c>
      <c r="AJ47" s="210">
        <v>0</v>
      </c>
      <c r="AK47" s="210">
        <v>0</v>
      </c>
      <c r="AL47" s="210">
        <v>0</v>
      </c>
      <c r="AM47" s="210">
        <v>0</v>
      </c>
      <c r="AN47" s="210">
        <v>0</v>
      </c>
      <c r="AO47" s="210">
        <v>0</v>
      </c>
      <c r="AP47" s="210">
        <v>0</v>
      </c>
      <c r="AQ47" s="210">
        <v>0</v>
      </c>
      <c r="AR47" s="210">
        <v>0</v>
      </c>
      <c r="AS47" s="210">
        <v>0</v>
      </c>
      <c r="AT47" s="210">
        <v>0</v>
      </c>
      <c r="AU47" s="210">
        <v>0</v>
      </c>
      <c r="AV47" s="210">
        <v>0</v>
      </c>
      <c r="AW47" s="210">
        <v>0</v>
      </c>
    </row>
    <row r="48" spans="3:49" x14ac:dyDescent="0.3">
      <c r="C48" s="210">
        <v>44</v>
      </c>
      <c r="D48" s="210">
        <v>11</v>
      </c>
      <c r="E48" s="210">
        <v>1</v>
      </c>
      <c r="F48" s="210">
        <v>7.25</v>
      </c>
      <c r="G48" s="210">
        <v>0</v>
      </c>
      <c r="H48" s="210">
        <v>0</v>
      </c>
      <c r="I48" s="210">
        <v>0</v>
      </c>
      <c r="J48" s="210">
        <v>0.3</v>
      </c>
      <c r="K48" s="210">
        <v>0.5</v>
      </c>
      <c r="L48" s="210">
        <v>0</v>
      </c>
      <c r="M48" s="210">
        <v>0</v>
      </c>
      <c r="N48" s="210">
        <v>0</v>
      </c>
      <c r="O48" s="210">
        <v>0</v>
      </c>
      <c r="P48" s="210">
        <v>0</v>
      </c>
      <c r="Q48" s="210">
        <v>0</v>
      </c>
      <c r="R48" s="210">
        <v>0</v>
      </c>
      <c r="S48" s="210">
        <v>0</v>
      </c>
      <c r="T48" s="210">
        <v>0</v>
      </c>
      <c r="U48" s="210">
        <v>0</v>
      </c>
      <c r="V48" s="210">
        <v>3</v>
      </c>
      <c r="W48" s="210">
        <v>0</v>
      </c>
      <c r="X48" s="210">
        <v>0</v>
      </c>
      <c r="Y48" s="210">
        <v>0</v>
      </c>
      <c r="Z48" s="210">
        <v>0</v>
      </c>
      <c r="AA48" s="210">
        <v>0</v>
      </c>
      <c r="AB48" s="210">
        <v>0</v>
      </c>
      <c r="AC48" s="210">
        <v>0</v>
      </c>
      <c r="AD48" s="210">
        <v>0</v>
      </c>
      <c r="AE48" s="210">
        <v>0</v>
      </c>
      <c r="AF48" s="210">
        <v>0</v>
      </c>
      <c r="AG48" s="210">
        <v>0</v>
      </c>
      <c r="AH48" s="210">
        <v>0</v>
      </c>
      <c r="AI48" s="210">
        <v>0</v>
      </c>
      <c r="AJ48" s="210">
        <v>3.25</v>
      </c>
      <c r="AK48" s="210">
        <v>0</v>
      </c>
      <c r="AL48" s="210">
        <v>0</v>
      </c>
      <c r="AM48" s="210">
        <v>0</v>
      </c>
      <c r="AN48" s="210">
        <v>0</v>
      </c>
      <c r="AO48" s="210">
        <v>0</v>
      </c>
      <c r="AP48" s="210">
        <v>0</v>
      </c>
      <c r="AQ48" s="210">
        <v>0</v>
      </c>
      <c r="AR48" s="210">
        <v>0</v>
      </c>
      <c r="AS48" s="210">
        <v>0</v>
      </c>
      <c r="AT48" s="210">
        <v>0.1</v>
      </c>
      <c r="AU48" s="210">
        <v>0</v>
      </c>
      <c r="AV48" s="210">
        <v>0</v>
      </c>
      <c r="AW48" s="210">
        <v>0.1</v>
      </c>
    </row>
    <row r="49" spans="3:49" x14ac:dyDescent="0.3">
      <c r="C49" s="210">
        <v>44</v>
      </c>
      <c r="D49" s="210">
        <v>11</v>
      </c>
      <c r="E49" s="210">
        <v>2</v>
      </c>
      <c r="F49" s="210">
        <v>1128.4000000000001</v>
      </c>
      <c r="G49" s="210">
        <v>0</v>
      </c>
      <c r="H49" s="210">
        <v>0</v>
      </c>
      <c r="I49" s="210">
        <v>0</v>
      </c>
      <c r="J49" s="210">
        <v>33.6</v>
      </c>
      <c r="K49" s="210">
        <v>84</v>
      </c>
      <c r="L49" s="210">
        <v>0</v>
      </c>
      <c r="M49" s="210">
        <v>0</v>
      </c>
      <c r="N49" s="210">
        <v>0</v>
      </c>
      <c r="O49" s="210">
        <v>0</v>
      </c>
      <c r="P49" s="210">
        <v>0</v>
      </c>
      <c r="Q49" s="210">
        <v>0</v>
      </c>
      <c r="R49" s="210">
        <v>0</v>
      </c>
      <c r="S49" s="210">
        <v>0</v>
      </c>
      <c r="T49" s="210">
        <v>0</v>
      </c>
      <c r="U49" s="210">
        <v>0</v>
      </c>
      <c r="V49" s="210">
        <v>456</v>
      </c>
      <c r="W49" s="210">
        <v>0</v>
      </c>
      <c r="X49" s="210">
        <v>0</v>
      </c>
      <c r="Y49" s="210">
        <v>0</v>
      </c>
      <c r="Z49" s="210">
        <v>0</v>
      </c>
      <c r="AA49" s="210">
        <v>0</v>
      </c>
      <c r="AB49" s="210">
        <v>0</v>
      </c>
      <c r="AC49" s="210">
        <v>0</v>
      </c>
      <c r="AD49" s="210">
        <v>0</v>
      </c>
      <c r="AE49" s="210">
        <v>0</v>
      </c>
      <c r="AF49" s="210">
        <v>0</v>
      </c>
      <c r="AG49" s="210">
        <v>0</v>
      </c>
      <c r="AH49" s="210">
        <v>0</v>
      </c>
      <c r="AI49" s="210">
        <v>0</v>
      </c>
      <c r="AJ49" s="210">
        <v>521.20000000000005</v>
      </c>
      <c r="AK49" s="210">
        <v>0</v>
      </c>
      <c r="AL49" s="210">
        <v>0</v>
      </c>
      <c r="AM49" s="210">
        <v>0</v>
      </c>
      <c r="AN49" s="210">
        <v>0</v>
      </c>
      <c r="AO49" s="210">
        <v>0</v>
      </c>
      <c r="AP49" s="210">
        <v>0</v>
      </c>
      <c r="AQ49" s="210">
        <v>0</v>
      </c>
      <c r="AR49" s="210">
        <v>0</v>
      </c>
      <c r="AS49" s="210">
        <v>0</v>
      </c>
      <c r="AT49" s="210">
        <v>16</v>
      </c>
      <c r="AU49" s="210">
        <v>0</v>
      </c>
      <c r="AV49" s="210">
        <v>0</v>
      </c>
      <c r="AW49" s="210">
        <v>17.600000000000001</v>
      </c>
    </row>
    <row r="50" spans="3:49" x14ac:dyDescent="0.3">
      <c r="C50" s="210">
        <v>44</v>
      </c>
      <c r="D50" s="210">
        <v>11</v>
      </c>
      <c r="E50" s="210">
        <v>6</v>
      </c>
      <c r="F50" s="210">
        <v>278544</v>
      </c>
      <c r="G50" s="210">
        <v>3000</v>
      </c>
      <c r="H50" s="210">
        <v>0</v>
      </c>
      <c r="I50" s="210">
        <v>0</v>
      </c>
      <c r="J50" s="210">
        <v>20460</v>
      </c>
      <c r="K50" s="210">
        <v>38935</v>
      </c>
      <c r="L50" s="210">
        <v>0</v>
      </c>
      <c r="M50" s="210">
        <v>0</v>
      </c>
      <c r="N50" s="210">
        <v>0</v>
      </c>
      <c r="O50" s="210">
        <v>0</v>
      </c>
      <c r="P50" s="210">
        <v>0</v>
      </c>
      <c r="Q50" s="210">
        <v>0</v>
      </c>
      <c r="R50" s="210">
        <v>0</v>
      </c>
      <c r="S50" s="210">
        <v>0</v>
      </c>
      <c r="T50" s="210">
        <v>0</v>
      </c>
      <c r="U50" s="210">
        <v>0</v>
      </c>
      <c r="V50" s="210">
        <v>100663</v>
      </c>
      <c r="W50" s="210">
        <v>0</v>
      </c>
      <c r="X50" s="210">
        <v>0</v>
      </c>
      <c r="Y50" s="210">
        <v>0</v>
      </c>
      <c r="Z50" s="210">
        <v>0</v>
      </c>
      <c r="AA50" s="210">
        <v>0</v>
      </c>
      <c r="AB50" s="210">
        <v>0</v>
      </c>
      <c r="AC50" s="210">
        <v>0</v>
      </c>
      <c r="AD50" s="210">
        <v>0</v>
      </c>
      <c r="AE50" s="210">
        <v>0</v>
      </c>
      <c r="AF50" s="210">
        <v>0</v>
      </c>
      <c r="AG50" s="210">
        <v>0</v>
      </c>
      <c r="AH50" s="210">
        <v>0</v>
      </c>
      <c r="AI50" s="210">
        <v>0</v>
      </c>
      <c r="AJ50" s="210">
        <v>109121</v>
      </c>
      <c r="AK50" s="210">
        <v>0</v>
      </c>
      <c r="AL50" s="210">
        <v>0</v>
      </c>
      <c r="AM50" s="210">
        <v>0</v>
      </c>
      <c r="AN50" s="210">
        <v>0</v>
      </c>
      <c r="AO50" s="210">
        <v>0</v>
      </c>
      <c r="AP50" s="210">
        <v>0</v>
      </c>
      <c r="AQ50" s="210">
        <v>0</v>
      </c>
      <c r="AR50" s="210">
        <v>0</v>
      </c>
      <c r="AS50" s="210">
        <v>0</v>
      </c>
      <c r="AT50" s="210">
        <v>3922</v>
      </c>
      <c r="AU50" s="210">
        <v>0</v>
      </c>
      <c r="AV50" s="210">
        <v>0</v>
      </c>
      <c r="AW50" s="210">
        <v>2443</v>
      </c>
    </row>
    <row r="51" spans="3:49" x14ac:dyDescent="0.3">
      <c r="C51" s="210">
        <v>44</v>
      </c>
      <c r="D51" s="210">
        <v>11</v>
      </c>
      <c r="E51" s="210">
        <v>9</v>
      </c>
      <c r="F51" s="210">
        <v>65885</v>
      </c>
      <c r="G51" s="210">
        <v>0</v>
      </c>
      <c r="H51" s="210">
        <v>0</v>
      </c>
      <c r="I51" s="210">
        <v>0</v>
      </c>
      <c r="J51" s="210">
        <v>4904</v>
      </c>
      <c r="K51" s="210">
        <v>6649</v>
      </c>
      <c r="L51" s="210">
        <v>0</v>
      </c>
      <c r="M51" s="210">
        <v>0</v>
      </c>
      <c r="N51" s="210">
        <v>0</v>
      </c>
      <c r="O51" s="210">
        <v>0</v>
      </c>
      <c r="P51" s="210">
        <v>0</v>
      </c>
      <c r="Q51" s="210">
        <v>0</v>
      </c>
      <c r="R51" s="210">
        <v>0</v>
      </c>
      <c r="S51" s="210">
        <v>0</v>
      </c>
      <c r="T51" s="210">
        <v>0</v>
      </c>
      <c r="U51" s="210">
        <v>0</v>
      </c>
      <c r="V51" s="210">
        <v>25423</v>
      </c>
      <c r="W51" s="210">
        <v>0</v>
      </c>
      <c r="X51" s="210">
        <v>0</v>
      </c>
      <c r="Y51" s="210">
        <v>0</v>
      </c>
      <c r="Z51" s="210">
        <v>0</v>
      </c>
      <c r="AA51" s="210">
        <v>0</v>
      </c>
      <c r="AB51" s="210">
        <v>0</v>
      </c>
      <c r="AC51" s="210">
        <v>0</v>
      </c>
      <c r="AD51" s="210">
        <v>0</v>
      </c>
      <c r="AE51" s="210">
        <v>0</v>
      </c>
      <c r="AF51" s="210">
        <v>0</v>
      </c>
      <c r="AG51" s="210">
        <v>0</v>
      </c>
      <c r="AH51" s="210">
        <v>0</v>
      </c>
      <c r="AI51" s="210">
        <v>0</v>
      </c>
      <c r="AJ51" s="210">
        <v>27010</v>
      </c>
      <c r="AK51" s="210">
        <v>0</v>
      </c>
      <c r="AL51" s="210">
        <v>0</v>
      </c>
      <c r="AM51" s="210">
        <v>0</v>
      </c>
      <c r="AN51" s="210">
        <v>0</v>
      </c>
      <c r="AO51" s="210">
        <v>0</v>
      </c>
      <c r="AP51" s="210">
        <v>0</v>
      </c>
      <c r="AQ51" s="210">
        <v>0</v>
      </c>
      <c r="AR51" s="210">
        <v>0</v>
      </c>
      <c r="AS51" s="210">
        <v>0</v>
      </c>
      <c r="AT51" s="210">
        <v>1252</v>
      </c>
      <c r="AU51" s="210">
        <v>0</v>
      </c>
      <c r="AV51" s="210">
        <v>0</v>
      </c>
      <c r="AW51" s="210">
        <v>647</v>
      </c>
    </row>
    <row r="52" spans="3:49" x14ac:dyDescent="0.3">
      <c r="C52" s="210">
        <v>44</v>
      </c>
      <c r="D52" s="210">
        <v>11</v>
      </c>
      <c r="E52" s="210">
        <v>11</v>
      </c>
      <c r="F52" s="210">
        <v>190.83969465648855</v>
      </c>
      <c r="G52" s="210">
        <v>0</v>
      </c>
      <c r="H52" s="210">
        <v>0</v>
      </c>
      <c r="I52" s="210">
        <v>0</v>
      </c>
      <c r="J52" s="210">
        <v>190.83969465648855</v>
      </c>
      <c r="K52" s="210">
        <v>0</v>
      </c>
      <c r="L52" s="210">
        <v>0</v>
      </c>
      <c r="M52" s="210">
        <v>0</v>
      </c>
      <c r="N52" s="210">
        <v>0</v>
      </c>
      <c r="O52" s="210">
        <v>0</v>
      </c>
      <c r="P52" s="210">
        <v>0</v>
      </c>
      <c r="Q52" s="210">
        <v>0</v>
      </c>
      <c r="R52" s="210">
        <v>0</v>
      </c>
      <c r="S52" s="210">
        <v>0</v>
      </c>
      <c r="T52" s="210">
        <v>0</v>
      </c>
      <c r="U52" s="210">
        <v>0</v>
      </c>
      <c r="V52" s="210">
        <v>0</v>
      </c>
      <c r="W52" s="210">
        <v>0</v>
      </c>
      <c r="X52" s="210">
        <v>0</v>
      </c>
      <c r="Y52" s="210">
        <v>0</v>
      </c>
      <c r="Z52" s="210">
        <v>0</v>
      </c>
      <c r="AA52" s="210">
        <v>0</v>
      </c>
      <c r="AB52" s="210">
        <v>0</v>
      </c>
      <c r="AC52" s="210">
        <v>0</v>
      </c>
      <c r="AD52" s="210">
        <v>0</v>
      </c>
      <c r="AE52" s="210">
        <v>0</v>
      </c>
      <c r="AF52" s="210">
        <v>0</v>
      </c>
      <c r="AG52" s="210">
        <v>0</v>
      </c>
      <c r="AH52" s="210">
        <v>0</v>
      </c>
      <c r="AI52" s="210">
        <v>0</v>
      </c>
      <c r="AJ52" s="210">
        <v>0</v>
      </c>
      <c r="AK52" s="210">
        <v>0</v>
      </c>
      <c r="AL52" s="210">
        <v>0</v>
      </c>
      <c r="AM52" s="210">
        <v>0</v>
      </c>
      <c r="AN52" s="210">
        <v>0</v>
      </c>
      <c r="AO52" s="210">
        <v>0</v>
      </c>
      <c r="AP52" s="210">
        <v>0</v>
      </c>
      <c r="AQ52" s="210">
        <v>0</v>
      </c>
      <c r="AR52" s="210">
        <v>0</v>
      </c>
      <c r="AS52" s="210">
        <v>0</v>
      </c>
      <c r="AT52" s="210">
        <v>0</v>
      </c>
      <c r="AU52" s="210">
        <v>0</v>
      </c>
      <c r="AV52" s="210">
        <v>0</v>
      </c>
      <c r="AW52" s="210">
        <v>0</v>
      </c>
    </row>
    <row r="53" spans="3:49" x14ac:dyDescent="0.3">
      <c r="C53" s="210">
        <v>44</v>
      </c>
      <c r="D53" s="210">
        <v>12</v>
      </c>
      <c r="E53" s="210">
        <v>1</v>
      </c>
      <c r="F53" s="210">
        <v>7.25</v>
      </c>
      <c r="G53" s="210">
        <v>0</v>
      </c>
      <c r="H53" s="210">
        <v>0</v>
      </c>
      <c r="I53" s="210">
        <v>0</v>
      </c>
      <c r="J53" s="210">
        <v>0.3</v>
      </c>
      <c r="K53" s="210">
        <v>0.5</v>
      </c>
      <c r="L53" s="210">
        <v>0</v>
      </c>
      <c r="M53" s="210">
        <v>0</v>
      </c>
      <c r="N53" s="210">
        <v>0</v>
      </c>
      <c r="O53" s="210">
        <v>0</v>
      </c>
      <c r="P53" s="210">
        <v>0</v>
      </c>
      <c r="Q53" s="210">
        <v>0</v>
      </c>
      <c r="R53" s="210">
        <v>0</v>
      </c>
      <c r="S53" s="210">
        <v>0</v>
      </c>
      <c r="T53" s="210">
        <v>0</v>
      </c>
      <c r="U53" s="210">
        <v>0</v>
      </c>
      <c r="V53" s="210">
        <v>3</v>
      </c>
      <c r="W53" s="210">
        <v>0</v>
      </c>
      <c r="X53" s="210">
        <v>0</v>
      </c>
      <c r="Y53" s="210">
        <v>0</v>
      </c>
      <c r="Z53" s="210">
        <v>0</v>
      </c>
      <c r="AA53" s="210">
        <v>0</v>
      </c>
      <c r="AB53" s="210">
        <v>0</v>
      </c>
      <c r="AC53" s="210">
        <v>0</v>
      </c>
      <c r="AD53" s="210">
        <v>0</v>
      </c>
      <c r="AE53" s="210">
        <v>0</v>
      </c>
      <c r="AF53" s="210">
        <v>0</v>
      </c>
      <c r="AG53" s="210">
        <v>0</v>
      </c>
      <c r="AH53" s="210">
        <v>0</v>
      </c>
      <c r="AI53" s="210">
        <v>0</v>
      </c>
      <c r="AJ53" s="210">
        <v>3.25</v>
      </c>
      <c r="AK53" s="210">
        <v>0</v>
      </c>
      <c r="AL53" s="210">
        <v>0</v>
      </c>
      <c r="AM53" s="210">
        <v>0</v>
      </c>
      <c r="AN53" s="210">
        <v>0</v>
      </c>
      <c r="AO53" s="210">
        <v>0</v>
      </c>
      <c r="AP53" s="210">
        <v>0</v>
      </c>
      <c r="AQ53" s="210">
        <v>0</v>
      </c>
      <c r="AR53" s="210">
        <v>0</v>
      </c>
      <c r="AS53" s="210">
        <v>0</v>
      </c>
      <c r="AT53" s="210">
        <v>0.1</v>
      </c>
      <c r="AU53" s="210">
        <v>0</v>
      </c>
      <c r="AV53" s="210">
        <v>0</v>
      </c>
      <c r="AW53" s="210">
        <v>0.1</v>
      </c>
    </row>
    <row r="54" spans="3:49" x14ac:dyDescent="0.3">
      <c r="C54" s="210">
        <v>44</v>
      </c>
      <c r="D54" s="210">
        <v>12</v>
      </c>
      <c r="E54" s="210">
        <v>2</v>
      </c>
      <c r="F54" s="210">
        <v>989.2</v>
      </c>
      <c r="G54" s="210">
        <v>0</v>
      </c>
      <c r="H54" s="210">
        <v>0</v>
      </c>
      <c r="I54" s="210">
        <v>0</v>
      </c>
      <c r="J54" s="210">
        <v>28.8</v>
      </c>
      <c r="K54" s="210">
        <v>78</v>
      </c>
      <c r="L54" s="210">
        <v>0</v>
      </c>
      <c r="M54" s="210">
        <v>0</v>
      </c>
      <c r="N54" s="210">
        <v>0</v>
      </c>
      <c r="O54" s="210">
        <v>0</v>
      </c>
      <c r="P54" s="210">
        <v>0</v>
      </c>
      <c r="Q54" s="210">
        <v>0</v>
      </c>
      <c r="R54" s="210">
        <v>0</v>
      </c>
      <c r="S54" s="210">
        <v>0</v>
      </c>
      <c r="T54" s="210">
        <v>0</v>
      </c>
      <c r="U54" s="210">
        <v>0</v>
      </c>
      <c r="V54" s="210">
        <v>376</v>
      </c>
      <c r="W54" s="210">
        <v>0</v>
      </c>
      <c r="X54" s="210">
        <v>0</v>
      </c>
      <c r="Y54" s="210">
        <v>0</v>
      </c>
      <c r="Z54" s="210">
        <v>0</v>
      </c>
      <c r="AA54" s="210">
        <v>0</v>
      </c>
      <c r="AB54" s="210">
        <v>0</v>
      </c>
      <c r="AC54" s="210">
        <v>0</v>
      </c>
      <c r="AD54" s="210">
        <v>0</v>
      </c>
      <c r="AE54" s="210">
        <v>0</v>
      </c>
      <c r="AF54" s="210">
        <v>0</v>
      </c>
      <c r="AG54" s="210">
        <v>0</v>
      </c>
      <c r="AH54" s="210">
        <v>0</v>
      </c>
      <c r="AI54" s="210">
        <v>0</v>
      </c>
      <c r="AJ54" s="210">
        <v>476</v>
      </c>
      <c r="AK54" s="210">
        <v>0</v>
      </c>
      <c r="AL54" s="210">
        <v>0</v>
      </c>
      <c r="AM54" s="210">
        <v>0</v>
      </c>
      <c r="AN54" s="210">
        <v>0</v>
      </c>
      <c r="AO54" s="210">
        <v>0</v>
      </c>
      <c r="AP54" s="210">
        <v>0</v>
      </c>
      <c r="AQ54" s="210">
        <v>0</v>
      </c>
      <c r="AR54" s="210">
        <v>0</v>
      </c>
      <c r="AS54" s="210">
        <v>0</v>
      </c>
      <c r="AT54" s="210">
        <v>12.8</v>
      </c>
      <c r="AU54" s="210">
        <v>0</v>
      </c>
      <c r="AV54" s="210">
        <v>0</v>
      </c>
      <c r="AW54" s="210">
        <v>17.600000000000001</v>
      </c>
    </row>
    <row r="55" spans="3:49" x14ac:dyDescent="0.3">
      <c r="C55" s="210">
        <v>44</v>
      </c>
      <c r="D55" s="210">
        <v>12</v>
      </c>
      <c r="E55" s="210">
        <v>6</v>
      </c>
      <c r="F55" s="210">
        <v>254661</v>
      </c>
      <c r="G55" s="210">
        <v>0</v>
      </c>
      <c r="H55" s="210">
        <v>0</v>
      </c>
      <c r="I55" s="210">
        <v>0</v>
      </c>
      <c r="J55" s="210">
        <v>17741</v>
      </c>
      <c r="K55" s="210">
        <v>35603</v>
      </c>
      <c r="L55" s="210">
        <v>0</v>
      </c>
      <c r="M55" s="210">
        <v>0</v>
      </c>
      <c r="N55" s="210">
        <v>0</v>
      </c>
      <c r="O55" s="210">
        <v>0</v>
      </c>
      <c r="P55" s="210">
        <v>0</v>
      </c>
      <c r="Q55" s="210">
        <v>0</v>
      </c>
      <c r="R55" s="210">
        <v>0</v>
      </c>
      <c r="S55" s="210">
        <v>0</v>
      </c>
      <c r="T55" s="210">
        <v>0</v>
      </c>
      <c r="U55" s="210">
        <v>0</v>
      </c>
      <c r="V55" s="210">
        <v>94093</v>
      </c>
      <c r="W55" s="210">
        <v>0</v>
      </c>
      <c r="X55" s="210">
        <v>0</v>
      </c>
      <c r="Y55" s="210">
        <v>0</v>
      </c>
      <c r="Z55" s="210">
        <v>0</v>
      </c>
      <c r="AA55" s="210">
        <v>0</v>
      </c>
      <c r="AB55" s="210">
        <v>0</v>
      </c>
      <c r="AC55" s="210">
        <v>0</v>
      </c>
      <c r="AD55" s="210">
        <v>0</v>
      </c>
      <c r="AE55" s="210">
        <v>0</v>
      </c>
      <c r="AF55" s="210">
        <v>0</v>
      </c>
      <c r="AG55" s="210">
        <v>0</v>
      </c>
      <c r="AH55" s="210">
        <v>0</v>
      </c>
      <c r="AI55" s="210">
        <v>0</v>
      </c>
      <c r="AJ55" s="210">
        <v>101441</v>
      </c>
      <c r="AK55" s="210">
        <v>0</v>
      </c>
      <c r="AL55" s="210">
        <v>0</v>
      </c>
      <c r="AM55" s="210">
        <v>0</v>
      </c>
      <c r="AN55" s="210">
        <v>0</v>
      </c>
      <c r="AO55" s="210">
        <v>0</v>
      </c>
      <c r="AP55" s="210">
        <v>0</v>
      </c>
      <c r="AQ55" s="210">
        <v>0</v>
      </c>
      <c r="AR55" s="210">
        <v>0</v>
      </c>
      <c r="AS55" s="210">
        <v>0</v>
      </c>
      <c r="AT55" s="210">
        <v>3387</v>
      </c>
      <c r="AU55" s="210">
        <v>0</v>
      </c>
      <c r="AV55" s="210">
        <v>0</v>
      </c>
      <c r="AW55" s="210">
        <v>2396</v>
      </c>
    </row>
    <row r="56" spans="3:49" x14ac:dyDescent="0.3">
      <c r="C56" s="210">
        <v>44</v>
      </c>
      <c r="D56" s="210">
        <v>12</v>
      </c>
      <c r="E56" s="210">
        <v>9</v>
      </c>
      <c r="F56" s="210">
        <v>41700</v>
      </c>
      <c r="G56" s="210">
        <v>0</v>
      </c>
      <c r="H56" s="210">
        <v>0</v>
      </c>
      <c r="I56" s="210">
        <v>0</v>
      </c>
      <c r="J56" s="210">
        <v>1800</v>
      </c>
      <c r="K56" s="210">
        <v>3000</v>
      </c>
      <c r="L56" s="210">
        <v>0</v>
      </c>
      <c r="M56" s="210">
        <v>0</v>
      </c>
      <c r="N56" s="210">
        <v>0</v>
      </c>
      <c r="O56" s="210">
        <v>0</v>
      </c>
      <c r="P56" s="210">
        <v>0</v>
      </c>
      <c r="Q56" s="210">
        <v>0</v>
      </c>
      <c r="R56" s="210">
        <v>0</v>
      </c>
      <c r="S56" s="210">
        <v>0</v>
      </c>
      <c r="T56" s="210">
        <v>0</v>
      </c>
      <c r="U56" s="210">
        <v>0</v>
      </c>
      <c r="V56" s="210">
        <v>17500</v>
      </c>
      <c r="W56" s="210">
        <v>0</v>
      </c>
      <c r="X56" s="210">
        <v>0</v>
      </c>
      <c r="Y56" s="210">
        <v>0</v>
      </c>
      <c r="Z56" s="210">
        <v>0</v>
      </c>
      <c r="AA56" s="210">
        <v>0</v>
      </c>
      <c r="AB56" s="210">
        <v>0</v>
      </c>
      <c r="AC56" s="210">
        <v>0</v>
      </c>
      <c r="AD56" s="210">
        <v>0</v>
      </c>
      <c r="AE56" s="210">
        <v>0</v>
      </c>
      <c r="AF56" s="210">
        <v>0</v>
      </c>
      <c r="AG56" s="210">
        <v>0</v>
      </c>
      <c r="AH56" s="210">
        <v>0</v>
      </c>
      <c r="AI56" s="210">
        <v>0</v>
      </c>
      <c r="AJ56" s="210">
        <v>18200</v>
      </c>
      <c r="AK56" s="210">
        <v>0</v>
      </c>
      <c r="AL56" s="210">
        <v>0</v>
      </c>
      <c r="AM56" s="210">
        <v>0</v>
      </c>
      <c r="AN56" s="210">
        <v>0</v>
      </c>
      <c r="AO56" s="210">
        <v>0</v>
      </c>
      <c r="AP56" s="210">
        <v>0</v>
      </c>
      <c r="AQ56" s="210">
        <v>0</v>
      </c>
      <c r="AR56" s="210">
        <v>0</v>
      </c>
      <c r="AS56" s="210">
        <v>0</v>
      </c>
      <c r="AT56" s="210">
        <v>600</v>
      </c>
      <c r="AU56" s="210">
        <v>0</v>
      </c>
      <c r="AV56" s="210">
        <v>0</v>
      </c>
      <c r="AW56" s="210">
        <v>600</v>
      </c>
    </row>
    <row r="57" spans="3:49" x14ac:dyDescent="0.3">
      <c r="C57" s="210">
        <v>44</v>
      </c>
      <c r="D57" s="210">
        <v>12</v>
      </c>
      <c r="E57" s="210">
        <v>11</v>
      </c>
      <c r="F57" s="210">
        <v>190.83969465648855</v>
      </c>
      <c r="G57" s="210">
        <v>0</v>
      </c>
      <c r="H57" s="210">
        <v>0</v>
      </c>
      <c r="I57" s="210">
        <v>0</v>
      </c>
      <c r="J57" s="210">
        <v>190.83969465648855</v>
      </c>
      <c r="K57" s="210">
        <v>0</v>
      </c>
      <c r="L57" s="210">
        <v>0</v>
      </c>
      <c r="M57" s="210">
        <v>0</v>
      </c>
      <c r="N57" s="210">
        <v>0</v>
      </c>
      <c r="O57" s="210">
        <v>0</v>
      </c>
      <c r="P57" s="210">
        <v>0</v>
      </c>
      <c r="Q57" s="210">
        <v>0</v>
      </c>
      <c r="R57" s="210">
        <v>0</v>
      </c>
      <c r="S57" s="210">
        <v>0</v>
      </c>
      <c r="T57" s="210">
        <v>0</v>
      </c>
      <c r="U57" s="210">
        <v>0</v>
      </c>
      <c r="V57" s="210">
        <v>0</v>
      </c>
      <c r="W57" s="210">
        <v>0</v>
      </c>
      <c r="X57" s="210">
        <v>0</v>
      </c>
      <c r="Y57" s="210">
        <v>0</v>
      </c>
      <c r="Z57" s="210">
        <v>0</v>
      </c>
      <c r="AA57" s="210">
        <v>0</v>
      </c>
      <c r="AB57" s="210">
        <v>0</v>
      </c>
      <c r="AC57" s="210">
        <v>0</v>
      </c>
      <c r="AD57" s="210">
        <v>0</v>
      </c>
      <c r="AE57" s="210">
        <v>0</v>
      </c>
      <c r="AF57" s="210">
        <v>0</v>
      </c>
      <c r="AG57" s="210">
        <v>0</v>
      </c>
      <c r="AH57" s="210">
        <v>0</v>
      </c>
      <c r="AI57" s="210">
        <v>0</v>
      </c>
      <c r="AJ57" s="210">
        <v>0</v>
      </c>
      <c r="AK57" s="210">
        <v>0</v>
      </c>
      <c r="AL57" s="210">
        <v>0</v>
      </c>
      <c r="AM57" s="210">
        <v>0</v>
      </c>
      <c r="AN57" s="210">
        <v>0</v>
      </c>
      <c r="AO57" s="210">
        <v>0</v>
      </c>
      <c r="AP57" s="210">
        <v>0</v>
      </c>
      <c r="AQ57" s="210">
        <v>0</v>
      </c>
      <c r="AR57" s="210">
        <v>0</v>
      </c>
      <c r="AS57" s="210">
        <v>0</v>
      </c>
      <c r="AT57" s="210">
        <v>0</v>
      </c>
      <c r="AU57" s="210">
        <v>0</v>
      </c>
      <c r="AV57" s="210">
        <v>0</v>
      </c>
      <c r="AW57" s="21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1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16" bestFit="1" customWidth="1"/>
    <col min="2" max="2" width="7.77734375" style="92" customWidth="1"/>
    <col min="3" max="3" width="5.44140625" style="116" hidden="1" customWidth="1"/>
    <col min="4" max="4" width="7.77734375" style="92" customWidth="1"/>
    <col min="5" max="5" width="5.44140625" style="116" hidden="1" customWidth="1"/>
    <col min="6" max="6" width="7.77734375" style="92" customWidth="1"/>
    <col min="7" max="7" width="7.77734375" style="194" customWidth="1"/>
    <col min="8" max="8" width="7.77734375" style="92" customWidth="1"/>
    <col min="9" max="9" width="5.44140625" style="116" hidden="1" customWidth="1"/>
    <col min="10" max="10" width="7.77734375" style="92" customWidth="1"/>
    <col min="11" max="11" width="5.44140625" style="116" hidden="1" customWidth="1"/>
    <col min="12" max="12" width="7.77734375" style="92" customWidth="1"/>
    <col min="13" max="13" width="7.77734375" style="194" customWidth="1"/>
    <col min="14" max="14" width="7.77734375" style="92" customWidth="1"/>
    <col min="15" max="15" width="5" style="116" hidden="1" customWidth="1"/>
    <col min="16" max="16" width="7.77734375" style="92" customWidth="1"/>
    <col min="17" max="17" width="5" style="116" hidden="1" customWidth="1"/>
    <col min="18" max="18" width="7.77734375" style="92" customWidth="1"/>
    <col min="19" max="19" width="7.77734375" style="194" customWidth="1"/>
    <col min="20" max="16384" width="8.88671875" style="116"/>
  </cols>
  <sheetData>
    <row r="1" spans="1:19" ht="18.600000000000001" customHeight="1" thickBot="1" x14ac:dyDescent="0.4">
      <c r="A1" s="362" t="s">
        <v>4387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</row>
    <row r="2" spans="1:19" ht="14.4" customHeight="1" thickBot="1" x14ac:dyDescent="0.35">
      <c r="A2" s="214" t="s">
        <v>232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1:19" ht="14.4" customHeight="1" thickBot="1" x14ac:dyDescent="0.35">
      <c r="A3" s="200" t="s">
        <v>113</v>
      </c>
      <c r="B3" s="201">
        <f>SUBTOTAL(9,B6:B1048576)/2</f>
        <v>36898443</v>
      </c>
      <c r="C3" s="202">
        <f t="shared" ref="C3:R3" si="0">SUBTOTAL(9,C6:C1048576)</f>
        <v>2</v>
      </c>
      <c r="D3" s="202">
        <f>SUBTOTAL(9,D6:D1048576)/2</f>
        <v>29972361</v>
      </c>
      <c r="E3" s="202">
        <f t="shared" si="0"/>
        <v>1.6245867610186153</v>
      </c>
      <c r="F3" s="202">
        <f>SUBTOTAL(9,F6:F1048576)/2</f>
        <v>36760737</v>
      </c>
      <c r="G3" s="203">
        <f>IF(B3&lt;&gt;0,F3/B3,"")</f>
        <v>0.99626797260794986</v>
      </c>
      <c r="H3" s="204">
        <f t="shared" si="0"/>
        <v>0</v>
      </c>
      <c r="I3" s="202">
        <f t="shared" si="0"/>
        <v>0</v>
      </c>
      <c r="J3" s="202">
        <f t="shared" si="0"/>
        <v>0</v>
      </c>
      <c r="K3" s="202">
        <f t="shared" si="0"/>
        <v>0</v>
      </c>
      <c r="L3" s="202">
        <f t="shared" si="0"/>
        <v>0</v>
      </c>
      <c r="M3" s="205" t="str">
        <f>IF(H3&lt;&gt;0,L3/H3,"")</f>
        <v/>
      </c>
      <c r="N3" s="201">
        <f t="shared" si="0"/>
        <v>0</v>
      </c>
      <c r="O3" s="202">
        <f t="shared" si="0"/>
        <v>0</v>
      </c>
      <c r="P3" s="202">
        <f t="shared" si="0"/>
        <v>0</v>
      </c>
      <c r="Q3" s="202">
        <f t="shared" si="0"/>
        <v>0</v>
      </c>
      <c r="R3" s="202">
        <f t="shared" si="0"/>
        <v>0</v>
      </c>
      <c r="S3" s="203" t="str">
        <f>IF(N3&lt;&gt;0,R3/N3,"")</f>
        <v/>
      </c>
    </row>
    <row r="4" spans="1:19" ht="14.4" customHeight="1" x14ac:dyDescent="0.3">
      <c r="A4" s="363" t="s">
        <v>204</v>
      </c>
      <c r="B4" s="364" t="s">
        <v>86</v>
      </c>
      <c r="C4" s="365"/>
      <c r="D4" s="365"/>
      <c r="E4" s="365"/>
      <c r="F4" s="365"/>
      <c r="G4" s="366"/>
      <c r="H4" s="364" t="s">
        <v>87</v>
      </c>
      <c r="I4" s="365"/>
      <c r="J4" s="365"/>
      <c r="K4" s="365"/>
      <c r="L4" s="365"/>
      <c r="M4" s="366"/>
      <c r="N4" s="364" t="s">
        <v>88</v>
      </c>
      <c r="O4" s="365"/>
      <c r="P4" s="365"/>
      <c r="Q4" s="365"/>
      <c r="R4" s="365"/>
      <c r="S4" s="366"/>
    </row>
    <row r="5" spans="1:19" ht="14.4" customHeight="1" thickBot="1" x14ac:dyDescent="0.35">
      <c r="A5" s="514"/>
      <c r="B5" s="515">
        <v>2014</v>
      </c>
      <c r="C5" s="516"/>
      <c r="D5" s="516">
        <v>2015</v>
      </c>
      <c r="E5" s="516"/>
      <c r="F5" s="516">
        <v>2016</v>
      </c>
      <c r="G5" s="517" t="s">
        <v>2</v>
      </c>
      <c r="H5" s="515">
        <v>2014</v>
      </c>
      <c r="I5" s="516"/>
      <c r="J5" s="516">
        <v>2015</v>
      </c>
      <c r="K5" s="516"/>
      <c r="L5" s="516">
        <v>2016</v>
      </c>
      <c r="M5" s="517" t="s">
        <v>2</v>
      </c>
      <c r="N5" s="515">
        <v>2014</v>
      </c>
      <c r="O5" s="516"/>
      <c r="P5" s="516">
        <v>2015</v>
      </c>
      <c r="Q5" s="516"/>
      <c r="R5" s="516">
        <v>2016</v>
      </c>
      <c r="S5" s="517" t="s">
        <v>2</v>
      </c>
    </row>
    <row r="6" spans="1:19" ht="14.4" customHeight="1" thickBot="1" x14ac:dyDescent="0.35">
      <c r="A6" s="520" t="s">
        <v>4386</v>
      </c>
      <c r="B6" s="518">
        <v>36898443</v>
      </c>
      <c r="C6" s="519">
        <v>1</v>
      </c>
      <c r="D6" s="518">
        <v>29972361</v>
      </c>
      <c r="E6" s="519">
        <v>0.81229338050930766</v>
      </c>
      <c r="F6" s="518">
        <v>36760737</v>
      </c>
      <c r="G6" s="282">
        <v>0.99626797260794986</v>
      </c>
      <c r="H6" s="518"/>
      <c r="I6" s="519"/>
      <c r="J6" s="518"/>
      <c r="K6" s="519"/>
      <c r="L6" s="518"/>
      <c r="M6" s="282"/>
      <c r="N6" s="518"/>
      <c r="O6" s="519"/>
      <c r="P6" s="518"/>
      <c r="Q6" s="519"/>
      <c r="R6" s="518"/>
      <c r="S6" s="283"/>
    </row>
    <row r="7" spans="1:19" ht="14.4" customHeight="1" thickBot="1" x14ac:dyDescent="0.35"/>
    <row r="8" spans="1:19" ht="14.4" customHeight="1" thickBot="1" x14ac:dyDescent="0.35">
      <c r="A8" s="520" t="s">
        <v>365</v>
      </c>
      <c r="B8" s="518">
        <v>36898443</v>
      </c>
      <c r="C8" s="519">
        <v>1</v>
      </c>
      <c r="D8" s="518">
        <v>29972361</v>
      </c>
      <c r="E8" s="519">
        <v>0.81229338050930766</v>
      </c>
      <c r="F8" s="518">
        <v>36760737</v>
      </c>
      <c r="G8" s="282">
        <v>0.99626797260794986</v>
      </c>
      <c r="H8" s="518"/>
      <c r="I8" s="519"/>
      <c r="J8" s="518"/>
      <c r="K8" s="519"/>
      <c r="L8" s="518"/>
      <c r="M8" s="282"/>
      <c r="N8" s="518"/>
      <c r="O8" s="519"/>
      <c r="P8" s="518"/>
      <c r="Q8" s="519"/>
      <c r="R8" s="518"/>
      <c r="S8" s="283"/>
    </row>
    <row r="9" spans="1:19" ht="14.4" customHeight="1" x14ac:dyDescent="0.3">
      <c r="A9" s="521" t="s">
        <v>4388</v>
      </c>
    </row>
    <row r="10" spans="1:19" ht="14.4" customHeight="1" x14ac:dyDescent="0.3">
      <c r="A10" s="522" t="s">
        <v>4389</v>
      </c>
    </row>
    <row r="11" spans="1:19" ht="14.4" customHeight="1" x14ac:dyDescent="0.3">
      <c r="A11" s="521" t="s">
        <v>4390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0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16" bestFit="1" customWidth="1"/>
    <col min="2" max="4" width="7.77734375" style="191" customWidth="1"/>
    <col min="5" max="7" width="7.77734375" style="92" customWidth="1"/>
    <col min="8" max="16384" width="8.88671875" style="116"/>
  </cols>
  <sheetData>
    <row r="1" spans="1:7" ht="18.600000000000001" customHeight="1" thickBot="1" x14ac:dyDescent="0.4">
      <c r="A1" s="362" t="s">
        <v>4393</v>
      </c>
      <c r="B1" s="305"/>
      <c r="C1" s="305"/>
      <c r="D1" s="305"/>
      <c r="E1" s="305"/>
      <c r="F1" s="305"/>
      <c r="G1" s="305"/>
    </row>
    <row r="2" spans="1:7" ht="14.4" customHeight="1" thickBot="1" x14ac:dyDescent="0.35">
      <c r="A2" s="214" t="s">
        <v>232</v>
      </c>
      <c r="B2" s="97"/>
      <c r="C2" s="97"/>
      <c r="D2" s="97"/>
      <c r="E2" s="97"/>
      <c r="F2" s="97"/>
      <c r="G2" s="97"/>
    </row>
    <row r="3" spans="1:7" ht="14.4" customHeight="1" thickBot="1" x14ac:dyDescent="0.35">
      <c r="A3" s="200" t="s">
        <v>113</v>
      </c>
      <c r="B3" s="294">
        <f t="shared" ref="B3:G3" si="0">SUBTOTAL(9,B6:B1048576)</f>
        <v>9773</v>
      </c>
      <c r="C3" s="295">
        <f t="shared" si="0"/>
        <v>9212</v>
      </c>
      <c r="D3" s="295">
        <f t="shared" si="0"/>
        <v>12192</v>
      </c>
      <c r="E3" s="204">
        <f t="shared" si="0"/>
        <v>36898443</v>
      </c>
      <c r="F3" s="202">
        <f t="shared" si="0"/>
        <v>29972361</v>
      </c>
      <c r="G3" s="296">
        <f t="shared" si="0"/>
        <v>36760737</v>
      </c>
    </row>
    <row r="4" spans="1:7" ht="14.4" customHeight="1" x14ac:dyDescent="0.3">
      <c r="A4" s="363" t="s">
        <v>121</v>
      </c>
      <c r="B4" s="364" t="s">
        <v>201</v>
      </c>
      <c r="C4" s="365"/>
      <c r="D4" s="365"/>
      <c r="E4" s="367" t="s">
        <v>86</v>
      </c>
      <c r="F4" s="368"/>
      <c r="G4" s="369"/>
    </row>
    <row r="5" spans="1:7" ht="14.4" customHeight="1" thickBot="1" x14ac:dyDescent="0.35">
      <c r="A5" s="514"/>
      <c r="B5" s="515">
        <v>2014</v>
      </c>
      <c r="C5" s="516">
        <v>2015</v>
      </c>
      <c r="D5" s="516">
        <v>2016</v>
      </c>
      <c r="E5" s="515">
        <v>2014</v>
      </c>
      <c r="F5" s="516">
        <v>2015</v>
      </c>
      <c r="G5" s="516">
        <v>2016</v>
      </c>
    </row>
    <row r="6" spans="1:7" ht="14.4" customHeight="1" x14ac:dyDescent="0.3">
      <c r="A6" s="459" t="s">
        <v>4391</v>
      </c>
      <c r="B6" s="428">
        <v>2610</v>
      </c>
      <c r="C6" s="428">
        <v>545</v>
      </c>
      <c r="D6" s="428">
        <v>1509</v>
      </c>
      <c r="E6" s="523">
        <v>6165918</v>
      </c>
      <c r="F6" s="523">
        <v>661037</v>
      </c>
      <c r="G6" s="524">
        <v>1545152</v>
      </c>
    </row>
    <row r="7" spans="1:7" ht="14.4" customHeight="1" thickBot="1" x14ac:dyDescent="0.35">
      <c r="A7" s="527" t="s">
        <v>4392</v>
      </c>
      <c r="B7" s="440">
        <v>7163</v>
      </c>
      <c r="C7" s="440">
        <v>8667</v>
      </c>
      <c r="D7" s="440">
        <v>10683</v>
      </c>
      <c r="E7" s="525">
        <v>30732525</v>
      </c>
      <c r="F7" s="525">
        <v>29311324</v>
      </c>
      <c r="G7" s="526">
        <v>35215585</v>
      </c>
    </row>
    <row r="8" spans="1:7" ht="14.4" customHeight="1" x14ac:dyDescent="0.3">
      <c r="A8" s="521" t="s">
        <v>4388</v>
      </c>
    </row>
    <row r="9" spans="1:7" ht="14.4" customHeight="1" x14ac:dyDescent="0.3">
      <c r="A9" s="522" t="s">
        <v>4389</v>
      </c>
    </row>
    <row r="10" spans="1:7" ht="14.4" customHeight="1" x14ac:dyDescent="0.3">
      <c r="A10" s="521" t="s">
        <v>4390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25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16" bestFit="1" customWidth="1"/>
    <col min="2" max="2" width="6.109375" style="116" customWidth="1"/>
    <col min="3" max="3" width="2.109375" style="116" bestFit="1" customWidth="1"/>
    <col min="4" max="4" width="8" style="116" customWidth="1"/>
    <col min="5" max="5" width="50.88671875" style="116" bestFit="1" customWidth="1"/>
    <col min="6" max="7" width="11.109375" style="191" customWidth="1"/>
    <col min="8" max="9" width="9.33203125" style="116" hidden="1" customWidth="1"/>
    <col min="10" max="11" width="11.109375" style="191" customWidth="1"/>
    <col min="12" max="13" width="9.33203125" style="116" hidden="1" customWidth="1"/>
    <col min="14" max="15" width="11.109375" style="191" customWidth="1"/>
    <col min="16" max="16" width="11.109375" style="194" customWidth="1"/>
    <col min="17" max="17" width="11.109375" style="191" customWidth="1"/>
    <col min="18" max="16384" width="8.88671875" style="116"/>
  </cols>
  <sheetData>
    <row r="1" spans="1:17" ht="18.600000000000001" customHeight="1" thickBot="1" x14ac:dyDescent="0.4">
      <c r="A1" s="305" t="s">
        <v>4436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ht="14.4" customHeight="1" thickBot="1" x14ac:dyDescent="0.35">
      <c r="A2" s="214" t="s">
        <v>232</v>
      </c>
      <c r="B2" s="300"/>
      <c r="C2" s="117"/>
      <c r="D2" s="293"/>
      <c r="E2" s="117"/>
      <c r="F2" s="208"/>
      <c r="G2" s="208"/>
      <c r="H2" s="117"/>
      <c r="I2" s="117"/>
      <c r="J2" s="208"/>
      <c r="K2" s="208"/>
      <c r="L2" s="117"/>
      <c r="M2" s="117"/>
      <c r="N2" s="208"/>
      <c r="O2" s="208"/>
      <c r="P2" s="209"/>
      <c r="Q2" s="208"/>
    </row>
    <row r="3" spans="1:17" ht="14.4" customHeight="1" thickBot="1" x14ac:dyDescent="0.35">
      <c r="E3" s="73" t="s">
        <v>113</v>
      </c>
      <c r="F3" s="88">
        <f t="shared" ref="F3:O3" si="0">SUBTOTAL(9,F6:F1048576)</f>
        <v>9773</v>
      </c>
      <c r="G3" s="89">
        <f t="shared" si="0"/>
        <v>36898443</v>
      </c>
      <c r="H3" s="66"/>
      <c r="I3" s="66"/>
      <c r="J3" s="89">
        <f t="shared" si="0"/>
        <v>9212</v>
      </c>
      <c r="K3" s="89">
        <f t="shared" si="0"/>
        <v>29972361</v>
      </c>
      <c r="L3" s="66"/>
      <c r="M3" s="66"/>
      <c r="N3" s="89">
        <f t="shared" si="0"/>
        <v>12192</v>
      </c>
      <c r="O3" s="89">
        <f t="shared" si="0"/>
        <v>36760737</v>
      </c>
      <c r="P3" s="67">
        <f>IF(G3=0,0,O3/G3)</f>
        <v>0.99626797260794986</v>
      </c>
      <c r="Q3" s="90">
        <f>IF(N3=0,0,O3/N3)</f>
        <v>3015.1523129921261</v>
      </c>
    </row>
    <row r="4" spans="1:17" ht="14.4" customHeight="1" x14ac:dyDescent="0.3">
      <c r="A4" s="371" t="s">
        <v>82</v>
      </c>
      <c r="B4" s="378" t="s">
        <v>0</v>
      </c>
      <c r="C4" s="372" t="s">
        <v>83</v>
      </c>
      <c r="D4" s="377" t="s">
        <v>58</v>
      </c>
      <c r="E4" s="373" t="s">
        <v>57</v>
      </c>
      <c r="F4" s="374">
        <v>2014</v>
      </c>
      <c r="G4" s="375"/>
      <c r="H4" s="87"/>
      <c r="I4" s="87"/>
      <c r="J4" s="374">
        <v>2015</v>
      </c>
      <c r="K4" s="375"/>
      <c r="L4" s="87"/>
      <c r="M4" s="87"/>
      <c r="N4" s="374">
        <v>2016</v>
      </c>
      <c r="O4" s="375"/>
      <c r="P4" s="376" t="s">
        <v>2</v>
      </c>
      <c r="Q4" s="370" t="s">
        <v>85</v>
      </c>
    </row>
    <row r="5" spans="1:17" ht="14.4" customHeight="1" thickBot="1" x14ac:dyDescent="0.35">
      <c r="A5" s="528"/>
      <c r="B5" s="529"/>
      <c r="C5" s="530"/>
      <c r="D5" s="531"/>
      <c r="E5" s="532"/>
      <c r="F5" s="533" t="s">
        <v>59</v>
      </c>
      <c r="G5" s="534" t="s">
        <v>14</v>
      </c>
      <c r="H5" s="535"/>
      <c r="I5" s="535"/>
      <c r="J5" s="533" t="s">
        <v>59</v>
      </c>
      <c r="K5" s="534" t="s">
        <v>14</v>
      </c>
      <c r="L5" s="535"/>
      <c r="M5" s="535"/>
      <c r="N5" s="533" t="s">
        <v>59</v>
      </c>
      <c r="O5" s="534" t="s">
        <v>14</v>
      </c>
      <c r="P5" s="536"/>
      <c r="Q5" s="537"/>
    </row>
    <row r="6" spans="1:17" ht="14.4" customHeight="1" x14ac:dyDescent="0.3">
      <c r="A6" s="424" t="s">
        <v>4394</v>
      </c>
      <c r="B6" s="425" t="s">
        <v>365</v>
      </c>
      <c r="C6" s="425" t="s">
        <v>4395</v>
      </c>
      <c r="D6" s="425" t="s">
        <v>4396</v>
      </c>
      <c r="E6" s="425" t="s">
        <v>4397</v>
      </c>
      <c r="F6" s="428">
        <v>5</v>
      </c>
      <c r="G6" s="428">
        <v>2489</v>
      </c>
      <c r="H6" s="425">
        <v>1</v>
      </c>
      <c r="I6" s="425">
        <v>497.8</v>
      </c>
      <c r="J6" s="428"/>
      <c r="K6" s="428"/>
      <c r="L6" s="425"/>
      <c r="M6" s="425"/>
      <c r="N6" s="428">
        <v>2</v>
      </c>
      <c r="O6" s="428">
        <v>1016</v>
      </c>
      <c r="P6" s="447">
        <v>0.40819606267577341</v>
      </c>
      <c r="Q6" s="429">
        <v>508</v>
      </c>
    </row>
    <row r="7" spans="1:17" ht="14.4" customHeight="1" x14ac:dyDescent="0.3">
      <c r="A7" s="430" t="s">
        <v>4394</v>
      </c>
      <c r="B7" s="431" t="s">
        <v>365</v>
      </c>
      <c r="C7" s="431" t="s">
        <v>4395</v>
      </c>
      <c r="D7" s="431" t="s">
        <v>4398</v>
      </c>
      <c r="E7" s="431" t="s">
        <v>4399</v>
      </c>
      <c r="F7" s="434">
        <v>15</v>
      </c>
      <c r="G7" s="434">
        <v>191811</v>
      </c>
      <c r="H7" s="431">
        <v>1</v>
      </c>
      <c r="I7" s="431">
        <v>12787.4</v>
      </c>
      <c r="J7" s="434">
        <v>400</v>
      </c>
      <c r="K7" s="434">
        <v>5116800</v>
      </c>
      <c r="L7" s="431">
        <v>26.676259442889094</v>
      </c>
      <c r="M7" s="431">
        <v>12792</v>
      </c>
      <c r="N7" s="434">
        <v>512</v>
      </c>
      <c r="O7" s="434">
        <v>6550016</v>
      </c>
      <c r="P7" s="455">
        <v>34.148281381151236</v>
      </c>
      <c r="Q7" s="435">
        <v>12793</v>
      </c>
    </row>
    <row r="8" spans="1:17" ht="14.4" customHeight="1" x14ac:dyDescent="0.3">
      <c r="A8" s="430" t="s">
        <v>4394</v>
      </c>
      <c r="B8" s="431" t="s">
        <v>365</v>
      </c>
      <c r="C8" s="431" t="s">
        <v>4395</v>
      </c>
      <c r="D8" s="431" t="s">
        <v>4400</v>
      </c>
      <c r="E8" s="431" t="s">
        <v>4401</v>
      </c>
      <c r="F8" s="434">
        <v>4</v>
      </c>
      <c r="G8" s="434">
        <v>25047</v>
      </c>
      <c r="H8" s="431">
        <v>1</v>
      </c>
      <c r="I8" s="431">
        <v>6261.75</v>
      </c>
      <c r="J8" s="434"/>
      <c r="K8" s="434"/>
      <c r="L8" s="431"/>
      <c r="M8" s="431"/>
      <c r="N8" s="434">
        <v>1</v>
      </c>
      <c r="O8" s="434">
        <v>6402</v>
      </c>
      <c r="P8" s="455">
        <v>0.25559947299077734</v>
      </c>
      <c r="Q8" s="435">
        <v>6402</v>
      </c>
    </row>
    <row r="9" spans="1:17" ht="14.4" customHeight="1" x14ac:dyDescent="0.3">
      <c r="A9" s="430" t="s">
        <v>4394</v>
      </c>
      <c r="B9" s="431" t="s">
        <v>365</v>
      </c>
      <c r="C9" s="431" t="s">
        <v>4395</v>
      </c>
      <c r="D9" s="431" t="s">
        <v>4402</v>
      </c>
      <c r="E9" s="431" t="s">
        <v>4403</v>
      </c>
      <c r="F9" s="434">
        <v>1194</v>
      </c>
      <c r="G9" s="434">
        <v>1500882</v>
      </c>
      <c r="H9" s="431">
        <v>1</v>
      </c>
      <c r="I9" s="431">
        <v>1257.0201005025126</v>
      </c>
      <c r="J9" s="434">
        <v>801</v>
      </c>
      <c r="K9" s="434">
        <v>1015668</v>
      </c>
      <c r="L9" s="431">
        <v>0.67671409211383704</v>
      </c>
      <c r="M9" s="431">
        <v>1268</v>
      </c>
      <c r="N9" s="434">
        <v>748</v>
      </c>
      <c r="O9" s="434">
        <v>959684</v>
      </c>
      <c r="P9" s="455">
        <v>0.63941335827866552</v>
      </c>
      <c r="Q9" s="435">
        <v>1283</v>
      </c>
    </row>
    <row r="10" spans="1:17" ht="14.4" customHeight="1" x14ac:dyDescent="0.3">
      <c r="A10" s="430" t="s">
        <v>4394</v>
      </c>
      <c r="B10" s="431" t="s">
        <v>365</v>
      </c>
      <c r="C10" s="431" t="s">
        <v>4395</v>
      </c>
      <c r="D10" s="431" t="s">
        <v>4404</v>
      </c>
      <c r="E10" s="431" t="s">
        <v>4405</v>
      </c>
      <c r="F10" s="434">
        <v>2350</v>
      </c>
      <c r="G10" s="434">
        <v>22073275</v>
      </c>
      <c r="H10" s="431">
        <v>1</v>
      </c>
      <c r="I10" s="431">
        <v>9392.8829787234044</v>
      </c>
      <c r="J10" s="434">
        <v>1213</v>
      </c>
      <c r="K10" s="434">
        <v>11457998</v>
      </c>
      <c r="L10" s="431">
        <v>0.51908917004839561</v>
      </c>
      <c r="M10" s="431">
        <v>9446</v>
      </c>
      <c r="N10" s="434">
        <v>1086</v>
      </c>
      <c r="O10" s="434">
        <v>10591758</v>
      </c>
      <c r="P10" s="455">
        <v>0.47984533332729284</v>
      </c>
      <c r="Q10" s="435">
        <v>9753</v>
      </c>
    </row>
    <row r="11" spans="1:17" ht="14.4" customHeight="1" x14ac:dyDescent="0.3">
      <c r="A11" s="430" t="s">
        <v>4394</v>
      </c>
      <c r="B11" s="431" t="s">
        <v>365</v>
      </c>
      <c r="C11" s="431" t="s">
        <v>4395</v>
      </c>
      <c r="D11" s="431" t="s">
        <v>4406</v>
      </c>
      <c r="E11" s="431" t="s">
        <v>4407</v>
      </c>
      <c r="F11" s="434">
        <v>2</v>
      </c>
      <c r="G11" s="434">
        <v>329</v>
      </c>
      <c r="H11" s="431">
        <v>1</v>
      </c>
      <c r="I11" s="431">
        <v>164.5</v>
      </c>
      <c r="J11" s="434"/>
      <c r="K11" s="434"/>
      <c r="L11" s="431"/>
      <c r="M11" s="431"/>
      <c r="N11" s="434">
        <v>2</v>
      </c>
      <c r="O11" s="434">
        <v>356</v>
      </c>
      <c r="P11" s="455">
        <v>1.0820668693009119</v>
      </c>
      <c r="Q11" s="435">
        <v>178</v>
      </c>
    </row>
    <row r="12" spans="1:17" ht="14.4" customHeight="1" x14ac:dyDescent="0.3">
      <c r="A12" s="430" t="s">
        <v>4394</v>
      </c>
      <c r="B12" s="431" t="s">
        <v>365</v>
      </c>
      <c r="C12" s="431" t="s">
        <v>4395</v>
      </c>
      <c r="D12" s="431" t="s">
        <v>4408</v>
      </c>
      <c r="E12" s="431" t="s">
        <v>4409</v>
      </c>
      <c r="F12" s="434">
        <v>1583</v>
      </c>
      <c r="G12" s="434">
        <v>901824</v>
      </c>
      <c r="H12" s="431">
        <v>1</v>
      </c>
      <c r="I12" s="431">
        <v>569.6929879974731</v>
      </c>
      <c r="J12" s="434">
        <v>1606</v>
      </c>
      <c r="K12" s="434">
        <v>918632</v>
      </c>
      <c r="L12" s="431">
        <v>1.0186377829820452</v>
      </c>
      <c r="M12" s="431">
        <v>572</v>
      </c>
      <c r="N12" s="434">
        <v>2219</v>
      </c>
      <c r="O12" s="434">
        <v>1284801</v>
      </c>
      <c r="P12" s="455">
        <v>1.4246693368107302</v>
      </c>
      <c r="Q12" s="435">
        <v>579</v>
      </c>
    </row>
    <row r="13" spans="1:17" ht="14.4" customHeight="1" x14ac:dyDescent="0.3">
      <c r="A13" s="430" t="s">
        <v>4394</v>
      </c>
      <c r="B13" s="431" t="s">
        <v>365</v>
      </c>
      <c r="C13" s="431" t="s">
        <v>4395</v>
      </c>
      <c r="D13" s="431" t="s">
        <v>4410</v>
      </c>
      <c r="E13" s="431" t="s">
        <v>4411</v>
      </c>
      <c r="F13" s="434">
        <v>1005</v>
      </c>
      <c r="G13" s="434">
        <v>1010082</v>
      </c>
      <c r="H13" s="431">
        <v>1</v>
      </c>
      <c r="I13" s="431">
        <v>1005.0567164179105</v>
      </c>
      <c r="J13" s="434">
        <v>917</v>
      </c>
      <c r="K13" s="434">
        <v>924336</v>
      </c>
      <c r="L13" s="431">
        <v>0.91510986236760972</v>
      </c>
      <c r="M13" s="431">
        <v>1008</v>
      </c>
      <c r="N13" s="434">
        <v>691</v>
      </c>
      <c r="O13" s="434">
        <v>698601</v>
      </c>
      <c r="P13" s="455">
        <v>0.69162800643908118</v>
      </c>
      <c r="Q13" s="435">
        <v>1011</v>
      </c>
    </row>
    <row r="14" spans="1:17" ht="14.4" customHeight="1" x14ac:dyDescent="0.3">
      <c r="A14" s="430" t="s">
        <v>4394</v>
      </c>
      <c r="B14" s="431" t="s">
        <v>365</v>
      </c>
      <c r="C14" s="431" t="s">
        <v>4395</v>
      </c>
      <c r="D14" s="431" t="s">
        <v>4412</v>
      </c>
      <c r="E14" s="431" t="s">
        <v>4413</v>
      </c>
      <c r="F14" s="434">
        <v>1</v>
      </c>
      <c r="G14" s="434">
        <v>167</v>
      </c>
      <c r="H14" s="431">
        <v>1</v>
      </c>
      <c r="I14" s="431">
        <v>167</v>
      </c>
      <c r="J14" s="434"/>
      <c r="K14" s="434"/>
      <c r="L14" s="431"/>
      <c r="M14" s="431"/>
      <c r="N14" s="434"/>
      <c r="O14" s="434"/>
      <c r="P14" s="455"/>
      <c r="Q14" s="435"/>
    </row>
    <row r="15" spans="1:17" ht="14.4" customHeight="1" x14ac:dyDescent="0.3">
      <c r="A15" s="430" t="s">
        <v>4394</v>
      </c>
      <c r="B15" s="431" t="s">
        <v>365</v>
      </c>
      <c r="C15" s="431" t="s">
        <v>4395</v>
      </c>
      <c r="D15" s="431" t="s">
        <v>4414</v>
      </c>
      <c r="E15" s="431" t="s">
        <v>4415</v>
      </c>
      <c r="F15" s="434">
        <v>2951</v>
      </c>
      <c r="G15" s="434">
        <v>6642020</v>
      </c>
      <c r="H15" s="431">
        <v>1</v>
      </c>
      <c r="I15" s="431">
        <v>2250.7692307692309</v>
      </c>
      <c r="J15" s="434">
        <v>1854</v>
      </c>
      <c r="K15" s="434">
        <v>4197456</v>
      </c>
      <c r="L15" s="431">
        <v>0.63195473666143731</v>
      </c>
      <c r="M15" s="431">
        <v>2264</v>
      </c>
      <c r="N15" s="434">
        <v>3950</v>
      </c>
      <c r="O15" s="434">
        <v>9061300</v>
      </c>
      <c r="P15" s="455">
        <v>1.3642385900674794</v>
      </c>
      <c r="Q15" s="435">
        <v>2294</v>
      </c>
    </row>
    <row r="16" spans="1:17" ht="14.4" customHeight="1" x14ac:dyDescent="0.3">
      <c r="A16" s="430" t="s">
        <v>4394</v>
      </c>
      <c r="B16" s="431" t="s">
        <v>365</v>
      </c>
      <c r="C16" s="431" t="s">
        <v>4395</v>
      </c>
      <c r="D16" s="431" t="s">
        <v>4416</v>
      </c>
      <c r="E16" s="431" t="s">
        <v>4417</v>
      </c>
      <c r="F16" s="434"/>
      <c r="G16" s="434"/>
      <c r="H16" s="431"/>
      <c r="I16" s="431"/>
      <c r="J16" s="434">
        <v>58</v>
      </c>
      <c r="K16" s="434">
        <v>21518</v>
      </c>
      <c r="L16" s="431"/>
      <c r="M16" s="431">
        <v>371</v>
      </c>
      <c r="N16" s="434">
        <v>58</v>
      </c>
      <c r="O16" s="434">
        <v>21634</v>
      </c>
      <c r="P16" s="455"/>
      <c r="Q16" s="435">
        <v>373</v>
      </c>
    </row>
    <row r="17" spans="1:17" ht="14.4" customHeight="1" x14ac:dyDescent="0.3">
      <c r="A17" s="430" t="s">
        <v>4394</v>
      </c>
      <c r="B17" s="431" t="s">
        <v>365</v>
      </c>
      <c r="C17" s="431" t="s">
        <v>4395</v>
      </c>
      <c r="D17" s="431" t="s">
        <v>4418</v>
      </c>
      <c r="E17" s="431" t="s">
        <v>4419</v>
      </c>
      <c r="F17" s="434">
        <v>23</v>
      </c>
      <c r="G17" s="434">
        <v>3953</v>
      </c>
      <c r="H17" s="431">
        <v>1</v>
      </c>
      <c r="I17" s="431">
        <v>171.86956521739131</v>
      </c>
      <c r="J17" s="434">
        <v>4</v>
      </c>
      <c r="K17" s="434">
        <v>692</v>
      </c>
      <c r="L17" s="431">
        <v>0.17505691879585125</v>
      </c>
      <c r="M17" s="431">
        <v>173</v>
      </c>
      <c r="N17" s="434">
        <v>135</v>
      </c>
      <c r="O17" s="434">
        <v>24165</v>
      </c>
      <c r="P17" s="455">
        <v>6.1130786744244876</v>
      </c>
      <c r="Q17" s="435">
        <v>179</v>
      </c>
    </row>
    <row r="18" spans="1:17" ht="14.4" customHeight="1" x14ac:dyDescent="0.3">
      <c r="A18" s="430" t="s">
        <v>4394</v>
      </c>
      <c r="B18" s="431" t="s">
        <v>365</v>
      </c>
      <c r="C18" s="431" t="s">
        <v>4395</v>
      </c>
      <c r="D18" s="431" t="s">
        <v>4420</v>
      </c>
      <c r="E18" s="431" t="s">
        <v>4421</v>
      </c>
      <c r="F18" s="434">
        <v>600</v>
      </c>
      <c r="G18" s="434">
        <v>4531124</v>
      </c>
      <c r="H18" s="431">
        <v>1</v>
      </c>
      <c r="I18" s="431">
        <v>7551.873333333333</v>
      </c>
      <c r="J18" s="434">
        <v>835</v>
      </c>
      <c r="K18" s="434">
        <v>6308425</v>
      </c>
      <c r="L18" s="431">
        <v>1.3922428518839918</v>
      </c>
      <c r="M18" s="431">
        <v>7555</v>
      </c>
      <c r="N18" s="434">
        <v>998</v>
      </c>
      <c r="O18" s="434">
        <v>7539890</v>
      </c>
      <c r="P18" s="455">
        <v>1.6640219954254176</v>
      </c>
      <c r="Q18" s="435">
        <v>7555</v>
      </c>
    </row>
    <row r="19" spans="1:17" ht="14.4" customHeight="1" x14ac:dyDescent="0.3">
      <c r="A19" s="430" t="s">
        <v>4394</v>
      </c>
      <c r="B19" s="431" t="s">
        <v>365</v>
      </c>
      <c r="C19" s="431" t="s">
        <v>4395</v>
      </c>
      <c r="D19" s="431" t="s">
        <v>4422</v>
      </c>
      <c r="E19" s="431" t="s">
        <v>4423</v>
      </c>
      <c r="F19" s="434"/>
      <c r="G19" s="434"/>
      <c r="H19" s="431"/>
      <c r="I19" s="431"/>
      <c r="J19" s="434">
        <v>117</v>
      </c>
      <c r="K19" s="434">
        <v>0</v>
      </c>
      <c r="L19" s="431"/>
      <c r="M19" s="431">
        <v>0</v>
      </c>
      <c r="N19" s="434">
        <v>94</v>
      </c>
      <c r="O19" s="434">
        <v>0</v>
      </c>
      <c r="P19" s="455"/>
      <c r="Q19" s="435">
        <v>0</v>
      </c>
    </row>
    <row r="20" spans="1:17" ht="14.4" customHeight="1" x14ac:dyDescent="0.3">
      <c r="A20" s="430" t="s">
        <v>4394</v>
      </c>
      <c r="B20" s="431" t="s">
        <v>365</v>
      </c>
      <c r="C20" s="431" t="s">
        <v>4395</v>
      </c>
      <c r="D20" s="431" t="s">
        <v>4424</v>
      </c>
      <c r="E20" s="431" t="s">
        <v>4425</v>
      </c>
      <c r="F20" s="434"/>
      <c r="G20" s="434"/>
      <c r="H20" s="431"/>
      <c r="I20" s="431"/>
      <c r="J20" s="434">
        <v>74</v>
      </c>
      <c r="K20" s="434">
        <v>0</v>
      </c>
      <c r="L20" s="431"/>
      <c r="M20" s="431">
        <v>0</v>
      </c>
      <c r="N20" s="434">
        <v>111</v>
      </c>
      <c r="O20" s="434">
        <v>0</v>
      </c>
      <c r="P20" s="455"/>
      <c r="Q20" s="435">
        <v>0</v>
      </c>
    </row>
    <row r="21" spans="1:17" ht="14.4" customHeight="1" x14ac:dyDescent="0.3">
      <c r="A21" s="430" t="s">
        <v>4394</v>
      </c>
      <c r="B21" s="431" t="s">
        <v>365</v>
      </c>
      <c r="C21" s="431" t="s">
        <v>4395</v>
      </c>
      <c r="D21" s="431" t="s">
        <v>4426</v>
      </c>
      <c r="E21" s="431" t="s">
        <v>4427</v>
      </c>
      <c r="F21" s="434"/>
      <c r="G21" s="434"/>
      <c r="H21" s="431"/>
      <c r="I21" s="431"/>
      <c r="J21" s="434">
        <v>144</v>
      </c>
      <c r="K21" s="434">
        <v>0</v>
      </c>
      <c r="L21" s="431"/>
      <c r="M21" s="431">
        <v>0</v>
      </c>
      <c r="N21" s="434">
        <v>207</v>
      </c>
      <c r="O21" s="434">
        <v>0</v>
      </c>
      <c r="P21" s="455"/>
      <c r="Q21" s="435">
        <v>0</v>
      </c>
    </row>
    <row r="22" spans="1:17" ht="14.4" customHeight="1" x14ac:dyDescent="0.3">
      <c r="A22" s="430" t="s">
        <v>4394</v>
      </c>
      <c r="B22" s="431" t="s">
        <v>365</v>
      </c>
      <c r="C22" s="431" t="s">
        <v>4395</v>
      </c>
      <c r="D22" s="431" t="s">
        <v>4428</v>
      </c>
      <c r="E22" s="431" t="s">
        <v>4429</v>
      </c>
      <c r="F22" s="434"/>
      <c r="G22" s="434"/>
      <c r="H22" s="431"/>
      <c r="I22" s="431"/>
      <c r="J22" s="434">
        <v>411</v>
      </c>
      <c r="K22" s="434">
        <v>0</v>
      </c>
      <c r="L22" s="431"/>
      <c r="M22" s="431">
        <v>0</v>
      </c>
      <c r="N22" s="434">
        <v>463</v>
      </c>
      <c r="O22" s="434">
        <v>0</v>
      </c>
      <c r="P22" s="455"/>
      <c r="Q22" s="435">
        <v>0</v>
      </c>
    </row>
    <row r="23" spans="1:17" ht="14.4" customHeight="1" x14ac:dyDescent="0.3">
      <c r="A23" s="430" t="s">
        <v>4394</v>
      </c>
      <c r="B23" s="431" t="s">
        <v>365</v>
      </c>
      <c r="C23" s="431" t="s">
        <v>4395</v>
      </c>
      <c r="D23" s="431" t="s">
        <v>4430</v>
      </c>
      <c r="E23" s="431" t="s">
        <v>4431</v>
      </c>
      <c r="F23" s="434"/>
      <c r="G23" s="434"/>
      <c r="H23" s="431"/>
      <c r="I23" s="431"/>
      <c r="J23" s="434">
        <v>328</v>
      </c>
      <c r="K23" s="434">
        <v>0</v>
      </c>
      <c r="L23" s="431"/>
      <c r="M23" s="431">
        <v>0</v>
      </c>
      <c r="N23" s="434">
        <v>396</v>
      </c>
      <c r="O23" s="434">
        <v>0</v>
      </c>
      <c r="P23" s="455"/>
      <c r="Q23" s="435">
        <v>0</v>
      </c>
    </row>
    <row r="24" spans="1:17" ht="14.4" customHeight="1" x14ac:dyDescent="0.3">
      <c r="A24" s="430" t="s">
        <v>4394</v>
      </c>
      <c r="B24" s="431" t="s">
        <v>365</v>
      </c>
      <c r="C24" s="431" t="s">
        <v>4395</v>
      </c>
      <c r="D24" s="431" t="s">
        <v>4432</v>
      </c>
      <c r="E24" s="431" t="s">
        <v>4433</v>
      </c>
      <c r="F24" s="434">
        <v>40</v>
      </c>
      <c r="G24" s="434">
        <v>15440</v>
      </c>
      <c r="H24" s="431">
        <v>1</v>
      </c>
      <c r="I24" s="431">
        <v>386</v>
      </c>
      <c r="J24" s="434">
        <v>28</v>
      </c>
      <c r="K24" s="434">
        <v>10836</v>
      </c>
      <c r="L24" s="431">
        <v>0.70181347150259066</v>
      </c>
      <c r="M24" s="431">
        <v>387</v>
      </c>
      <c r="N24" s="434">
        <v>54</v>
      </c>
      <c r="O24" s="434">
        <v>21114</v>
      </c>
      <c r="P24" s="455">
        <v>1.3674870466321243</v>
      </c>
      <c r="Q24" s="435">
        <v>391</v>
      </c>
    </row>
    <row r="25" spans="1:17" ht="14.4" customHeight="1" thickBot="1" x14ac:dyDescent="0.35">
      <c r="A25" s="436" t="s">
        <v>4394</v>
      </c>
      <c r="B25" s="437" t="s">
        <v>365</v>
      </c>
      <c r="C25" s="437" t="s">
        <v>4395</v>
      </c>
      <c r="D25" s="437" t="s">
        <v>4434</v>
      </c>
      <c r="E25" s="437" t="s">
        <v>4435</v>
      </c>
      <c r="F25" s="440"/>
      <c r="G25" s="440"/>
      <c r="H25" s="437"/>
      <c r="I25" s="437"/>
      <c r="J25" s="440">
        <v>422</v>
      </c>
      <c r="K25" s="440">
        <v>0</v>
      </c>
      <c r="L25" s="437"/>
      <c r="M25" s="437">
        <v>0</v>
      </c>
      <c r="N25" s="440">
        <v>465</v>
      </c>
      <c r="O25" s="440">
        <v>0</v>
      </c>
      <c r="P25" s="448"/>
      <c r="Q25" s="441">
        <v>0</v>
      </c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4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16" bestFit="1" customWidth="1"/>
    <col min="2" max="2" width="7.77734375" style="92" customWidth="1"/>
    <col min="3" max="3" width="0.109375" style="116" hidden="1" customWidth="1"/>
    <col min="4" max="4" width="7.77734375" style="92" customWidth="1"/>
    <col min="5" max="5" width="5.44140625" style="116" hidden="1" customWidth="1"/>
    <col min="6" max="6" width="7.77734375" style="92" customWidth="1"/>
    <col min="7" max="7" width="7.77734375" style="194" customWidth="1"/>
    <col min="8" max="8" width="7.77734375" style="92" customWidth="1"/>
    <col min="9" max="9" width="5.44140625" style="116" hidden="1" customWidth="1"/>
    <col min="10" max="10" width="7.77734375" style="92" customWidth="1"/>
    <col min="11" max="11" width="5.44140625" style="116" hidden="1" customWidth="1"/>
    <col min="12" max="12" width="7.77734375" style="92" customWidth="1"/>
    <col min="13" max="13" width="7.77734375" style="194" customWidth="1"/>
    <col min="14" max="14" width="7.77734375" style="92" customWidth="1"/>
    <col min="15" max="15" width="5" style="116" hidden="1" customWidth="1"/>
    <col min="16" max="16" width="7.77734375" style="92" customWidth="1"/>
    <col min="17" max="17" width="5" style="116" hidden="1" customWidth="1"/>
    <col min="18" max="18" width="7.77734375" style="92" customWidth="1"/>
    <col min="19" max="19" width="7.77734375" style="194" customWidth="1"/>
    <col min="20" max="16384" width="8.88671875" style="116"/>
  </cols>
  <sheetData>
    <row r="1" spans="1:19" ht="18.600000000000001" customHeight="1" thickBot="1" x14ac:dyDescent="0.4">
      <c r="A1" s="314" t="s">
        <v>112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</row>
    <row r="2" spans="1:19" ht="14.4" customHeight="1" thickBot="1" x14ac:dyDescent="0.35">
      <c r="A2" s="214" t="s">
        <v>232</v>
      </c>
      <c r="B2" s="206"/>
      <c r="C2" s="97"/>
      <c r="D2" s="206"/>
      <c r="E2" s="97"/>
      <c r="F2" s="206"/>
      <c r="G2" s="207"/>
      <c r="H2" s="206"/>
      <c r="I2" s="97"/>
      <c r="J2" s="206"/>
      <c r="K2" s="97"/>
      <c r="L2" s="206"/>
      <c r="M2" s="207"/>
      <c r="N2" s="206"/>
      <c r="O2" s="97"/>
      <c r="P2" s="206"/>
      <c r="Q2" s="97"/>
      <c r="R2" s="206"/>
      <c r="S2" s="207"/>
    </row>
    <row r="3" spans="1:19" ht="14.4" customHeight="1" thickBot="1" x14ac:dyDescent="0.35">
      <c r="A3" s="200" t="s">
        <v>113</v>
      </c>
      <c r="B3" s="201">
        <f>SUBTOTAL(9,B6:B1048576)</f>
        <v>10132147</v>
      </c>
      <c r="C3" s="202">
        <f t="shared" ref="C3:R3" si="0">SUBTOTAL(9,C6:C1048576)</f>
        <v>17</v>
      </c>
      <c r="D3" s="202">
        <f t="shared" si="0"/>
        <v>9254438</v>
      </c>
      <c r="E3" s="202">
        <f t="shared" si="0"/>
        <v>17.913176327050081</v>
      </c>
      <c r="F3" s="202">
        <f t="shared" si="0"/>
        <v>11940630</v>
      </c>
      <c r="G3" s="205">
        <f>IF(B3&lt;&gt;0,F3/B3,"")</f>
        <v>1.1784896133070315</v>
      </c>
      <c r="H3" s="201">
        <f t="shared" si="0"/>
        <v>0</v>
      </c>
      <c r="I3" s="202">
        <f t="shared" si="0"/>
        <v>0</v>
      </c>
      <c r="J3" s="202">
        <f t="shared" si="0"/>
        <v>0</v>
      </c>
      <c r="K3" s="202">
        <f t="shared" si="0"/>
        <v>0</v>
      </c>
      <c r="L3" s="202">
        <f t="shared" si="0"/>
        <v>0</v>
      </c>
      <c r="M3" s="203" t="str">
        <f>IF(H3&lt;&gt;0,L3/H3,"")</f>
        <v/>
      </c>
      <c r="N3" s="204">
        <f t="shared" si="0"/>
        <v>0</v>
      </c>
      <c r="O3" s="202">
        <f t="shared" si="0"/>
        <v>0</v>
      </c>
      <c r="P3" s="202">
        <f t="shared" si="0"/>
        <v>0</v>
      </c>
      <c r="Q3" s="202">
        <f t="shared" si="0"/>
        <v>0</v>
      </c>
      <c r="R3" s="202">
        <f t="shared" si="0"/>
        <v>0</v>
      </c>
      <c r="S3" s="203" t="str">
        <f>IF(N3&lt;&gt;0,R3/N3,"")</f>
        <v/>
      </c>
    </row>
    <row r="4" spans="1:19" ht="14.4" customHeight="1" x14ac:dyDescent="0.3">
      <c r="A4" s="363" t="s">
        <v>92</v>
      </c>
      <c r="B4" s="364" t="s">
        <v>86</v>
      </c>
      <c r="C4" s="365"/>
      <c r="D4" s="365"/>
      <c r="E4" s="365"/>
      <c r="F4" s="365"/>
      <c r="G4" s="366"/>
      <c r="H4" s="364" t="s">
        <v>87</v>
      </c>
      <c r="I4" s="365"/>
      <c r="J4" s="365"/>
      <c r="K4" s="365"/>
      <c r="L4" s="365"/>
      <c r="M4" s="366"/>
      <c r="N4" s="364" t="s">
        <v>88</v>
      </c>
      <c r="O4" s="365"/>
      <c r="P4" s="365"/>
      <c r="Q4" s="365"/>
      <c r="R4" s="365"/>
      <c r="S4" s="366"/>
    </row>
    <row r="5" spans="1:19" ht="14.4" customHeight="1" thickBot="1" x14ac:dyDescent="0.35">
      <c r="A5" s="514"/>
      <c r="B5" s="515">
        <v>2014</v>
      </c>
      <c r="C5" s="516"/>
      <c r="D5" s="516">
        <v>2015</v>
      </c>
      <c r="E5" s="516"/>
      <c r="F5" s="516">
        <v>2016</v>
      </c>
      <c r="G5" s="517" t="s">
        <v>2</v>
      </c>
      <c r="H5" s="515">
        <v>2014</v>
      </c>
      <c r="I5" s="516"/>
      <c r="J5" s="516">
        <v>2015</v>
      </c>
      <c r="K5" s="516"/>
      <c r="L5" s="516">
        <v>2016</v>
      </c>
      <c r="M5" s="517" t="s">
        <v>2</v>
      </c>
      <c r="N5" s="515">
        <v>2014</v>
      </c>
      <c r="O5" s="516"/>
      <c r="P5" s="516">
        <v>2015</v>
      </c>
      <c r="Q5" s="516"/>
      <c r="R5" s="516">
        <v>2016</v>
      </c>
      <c r="S5" s="517" t="s">
        <v>2</v>
      </c>
    </row>
    <row r="6" spans="1:19" ht="14.4" customHeight="1" x14ac:dyDescent="0.3">
      <c r="A6" s="459" t="s">
        <v>4437</v>
      </c>
      <c r="B6" s="523">
        <v>672500</v>
      </c>
      <c r="C6" s="425">
        <v>1</v>
      </c>
      <c r="D6" s="523">
        <v>232909</v>
      </c>
      <c r="E6" s="425">
        <v>0.34633308550185876</v>
      </c>
      <c r="F6" s="523">
        <v>348113</v>
      </c>
      <c r="G6" s="447">
        <v>0.51764014869888475</v>
      </c>
      <c r="H6" s="523"/>
      <c r="I6" s="425"/>
      <c r="J6" s="523"/>
      <c r="K6" s="425"/>
      <c r="L6" s="523"/>
      <c r="M6" s="447"/>
      <c r="N6" s="523"/>
      <c r="O6" s="425"/>
      <c r="P6" s="523"/>
      <c r="Q6" s="425"/>
      <c r="R6" s="523"/>
      <c r="S6" s="470"/>
    </row>
    <row r="7" spans="1:19" ht="14.4" customHeight="1" x14ac:dyDescent="0.3">
      <c r="A7" s="540" t="s">
        <v>4438</v>
      </c>
      <c r="B7" s="538">
        <v>7944</v>
      </c>
      <c r="C7" s="431">
        <v>1</v>
      </c>
      <c r="D7" s="538"/>
      <c r="E7" s="431"/>
      <c r="F7" s="538">
        <v>48629</v>
      </c>
      <c r="G7" s="455">
        <v>6.1214753272910372</v>
      </c>
      <c r="H7" s="538"/>
      <c r="I7" s="431"/>
      <c r="J7" s="538"/>
      <c r="K7" s="431"/>
      <c r="L7" s="538"/>
      <c r="M7" s="455"/>
      <c r="N7" s="538"/>
      <c r="O7" s="431"/>
      <c r="P7" s="538"/>
      <c r="Q7" s="431"/>
      <c r="R7" s="538"/>
      <c r="S7" s="539"/>
    </row>
    <row r="8" spans="1:19" ht="14.4" customHeight="1" x14ac:dyDescent="0.3">
      <c r="A8" s="540" t="s">
        <v>4439</v>
      </c>
      <c r="B8" s="538">
        <v>9800</v>
      </c>
      <c r="C8" s="431">
        <v>1</v>
      </c>
      <c r="D8" s="538">
        <v>75568</v>
      </c>
      <c r="E8" s="431">
        <v>7.7110204081632654</v>
      </c>
      <c r="F8" s="538">
        <v>36817</v>
      </c>
      <c r="G8" s="455">
        <v>3.7568367346938776</v>
      </c>
      <c r="H8" s="538"/>
      <c r="I8" s="431"/>
      <c r="J8" s="538"/>
      <c r="K8" s="431"/>
      <c r="L8" s="538"/>
      <c r="M8" s="455"/>
      <c r="N8" s="538"/>
      <c r="O8" s="431"/>
      <c r="P8" s="538"/>
      <c r="Q8" s="431"/>
      <c r="R8" s="538"/>
      <c r="S8" s="539"/>
    </row>
    <row r="9" spans="1:19" ht="14.4" customHeight="1" x14ac:dyDescent="0.3">
      <c r="A9" s="540" t="s">
        <v>4440</v>
      </c>
      <c r="B9" s="538">
        <v>1888131</v>
      </c>
      <c r="C9" s="431">
        <v>1</v>
      </c>
      <c r="D9" s="538">
        <v>2127273</v>
      </c>
      <c r="E9" s="431">
        <v>1.126655406854715</v>
      </c>
      <c r="F9" s="538">
        <v>2559805</v>
      </c>
      <c r="G9" s="455">
        <v>1.3557348510246376</v>
      </c>
      <c r="H9" s="538"/>
      <c r="I9" s="431"/>
      <c r="J9" s="538"/>
      <c r="K9" s="431"/>
      <c r="L9" s="538"/>
      <c r="M9" s="455"/>
      <c r="N9" s="538"/>
      <c r="O9" s="431"/>
      <c r="P9" s="538"/>
      <c r="Q9" s="431"/>
      <c r="R9" s="538"/>
      <c r="S9" s="539"/>
    </row>
    <row r="10" spans="1:19" ht="14.4" customHeight="1" x14ac:dyDescent="0.3">
      <c r="A10" s="540" t="s">
        <v>4441</v>
      </c>
      <c r="B10" s="538">
        <v>4351128</v>
      </c>
      <c r="C10" s="431">
        <v>1</v>
      </c>
      <c r="D10" s="538">
        <v>3999968</v>
      </c>
      <c r="E10" s="431">
        <v>0.91929449099176119</v>
      </c>
      <c r="F10" s="538">
        <v>4706475</v>
      </c>
      <c r="G10" s="455">
        <v>1.0816677882149182</v>
      </c>
      <c r="H10" s="538"/>
      <c r="I10" s="431"/>
      <c r="J10" s="538"/>
      <c r="K10" s="431"/>
      <c r="L10" s="538"/>
      <c r="M10" s="455"/>
      <c r="N10" s="538"/>
      <c r="O10" s="431"/>
      <c r="P10" s="538"/>
      <c r="Q10" s="431"/>
      <c r="R10" s="538"/>
      <c r="S10" s="539"/>
    </row>
    <row r="11" spans="1:19" ht="14.4" customHeight="1" x14ac:dyDescent="0.3">
      <c r="A11" s="540" t="s">
        <v>4442</v>
      </c>
      <c r="B11" s="538">
        <v>95087</v>
      </c>
      <c r="C11" s="431">
        <v>1</v>
      </c>
      <c r="D11" s="538">
        <v>8225</v>
      </c>
      <c r="E11" s="431">
        <v>8.6499731824539627E-2</v>
      </c>
      <c r="F11" s="538">
        <v>32299</v>
      </c>
      <c r="G11" s="455">
        <v>0.33967839978125297</v>
      </c>
      <c r="H11" s="538"/>
      <c r="I11" s="431"/>
      <c r="J11" s="538"/>
      <c r="K11" s="431"/>
      <c r="L11" s="538"/>
      <c r="M11" s="455"/>
      <c r="N11" s="538"/>
      <c r="O11" s="431"/>
      <c r="P11" s="538"/>
      <c r="Q11" s="431"/>
      <c r="R11" s="538"/>
      <c r="S11" s="539"/>
    </row>
    <row r="12" spans="1:19" ht="14.4" customHeight="1" x14ac:dyDescent="0.3">
      <c r="A12" s="540" t="s">
        <v>4443</v>
      </c>
      <c r="B12" s="538">
        <v>104057</v>
      </c>
      <c r="C12" s="431">
        <v>1</v>
      </c>
      <c r="D12" s="538">
        <v>194570</v>
      </c>
      <c r="E12" s="431">
        <v>1.8698405681501484</v>
      </c>
      <c r="F12" s="538">
        <v>95118</v>
      </c>
      <c r="G12" s="455">
        <v>0.91409515938379926</v>
      </c>
      <c r="H12" s="538"/>
      <c r="I12" s="431"/>
      <c r="J12" s="538"/>
      <c r="K12" s="431"/>
      <c r="L12" s="538"/>
      <c r="M12" s="455"/>
      <c r="N12" s="538"/>
      <c r="O12" s="431"/>
      <c r="P12" s="538"/>
      <c r="Q12" s="431"/>
      <c r="R12" s="538"/>
      <c r="S12" s="539"/>
    </row>
    <row r="13" spans="1:19" ht="14.4" customHeight="1" x14ac:dyDescent="0.3">
      <c r="A13" s="540" t="s">
        <v>4444</v>
      </c>
      <c r="B13" s="538"/>
      <c r="C13" s="431"/>
      <c r="D13" s="538"/>
      <c r="E13" s="431"/>
      <c r="F13" s="538">
        <v>80835</v>
      </c>
      <c r="G13" s="455"/>
      <c r="H13" s="538"/>
      <c r="I13" s="431"/>
      <c r="J13" s="538"/>
      <c r="K13" s="431"/>
      <c r="L13" s="538"/>
      <c r="M13" s="455"/>
      <c r="N13" s="538"/>
      <c r="O13" s="431"/>
      <c r="P13" s="538"/>
      <c r="Q13" s="431"/>
      <c r="R13" s="538"/>
      <c r="S13" s="539"/>
    </row>
    <row r="14" spans="1:19" ht="14.4" customHeight="1" x14ac:dyDescent="0.3">
      <c r="A14" s="540" t="s">
        <v>4445</v>
      </c>
      <c r="B14" s="538">
        <v>473565</v>
      </c>
      <c r="C14" s="431">
        <v>1</v>
      </c>
      <c r="D14" s="538">
        <v>524322</v>
      </c>
      <c r="E14" s="431">
        <v>1.1071806404611828</v>
      </c>
      <c r="F14" s="538">
        <v>555428</v>
      </c>
      <c r="G14" s="455">
        <v>1.1728653933462143</v>
      </c>
      <c r="H14" s="538"/>
      <c r="I14" s="431"/>
      <c r="J14" s="538"/>
      <c r="K14" s="431"/>
      <c r="L14" s="538"/>
      <c r="M14" s="455"/>
      <c r="N14" s="538"/>
      <c r="O14" s="431"/>
      <c r="P14" s="538"/>
      <c r="Q14" s="431"/>
      <c r="R14" s="538"/>
      <c r="S14" s="539"/>
    </row>
    <row r="15" spans="1:19" ht="14.4" customHeight="1" x14ac:dyDescent="0.3">
      <c r="A15" s="540" t="s">
        <v>4446</v>
      </c>
      <c r="B15" s="538">
        <v>54015</v>
      </c>
      <c r="C15" s="431">
        <v>1</v>
      </c>
      <c r="D15" s="538"/>
      <c r="E15" s="431"/>
      <c r="F15" s="538">
        <v>40464</v>
      </c>
      <c r="G15" s="455">
        <v>0.74912524298805883</v>
      </c>
      <c r="H15" s="538"/>
      <c r="I15" s="431"/>
      <c r="J15" s="538"/>
      <c r="K15" s="431"/>
      <c r="L15" s="538"/>
      <c r="M15" s="455"/>
      <c r="N15" s="538"/>
      <c r="O15" s="431"/>
      <c r="P15" s="538"/>
      <c r="Q15" s="431"/>
      <c r="R15" s="538"/>
      <c r="S15" s="539"/>
    </row>
    <row r="16" spans="1:19" ht="14.4" customHeight="1" x14ac:dyDescent="0.3">
      <c r="A16" s="540" t="s">
        <v>4447</v>
      </c>
      <c r="B16" s="538"/>
      <c r="C16" s="431"/>
      <c r="D16" s="538">
        <v>63172</v>
      </c>
      <c r="E16" s="431"/>
      <c r="F16" s="538"/>
      <c r="G16" s="455"/>
      <c r="H16" s="538"/>
      <c r="I16" s="431"/>
      <c r="J16" s="538"/>
      <c r="K16" s="431"/>
      <c r="L16" s="538"/>
      <c r="M16" s="455"/>
      <c r="N16" s="538"/>
      <c r="O16" s="431"/>
      <c r="P16" s="538"/>
      <c r="Q16" s="431"/>
      <c r="R16" s="538"/>
      <c r="S16" s="539"/>
    </row>
    <row r="17" spans="1:19" ht="14.4" customHeight="1" x14ac:dyDescent="0.3">
      <c r="A17" s="540" t="s">
        <v>4448</v>
      </c>
      <c r="B17" s="538">
        <v>89116</v>
      </c>
      <c r="C17" s="431">
        <v>1</v>
      </c>
      <c r="D17" s="538"/>
      <c r="E17" s="431"/>
      <c r="F17" s="538">
        <v>34523</v>
      </c>
      <c r="G17" s="455">
        <v>0.38739395843619551</v>
      </c>
      <c r="H17" s="538"/>
      <c r="I17" s="431"/>
      <c r="J17" s="538"/>
      <c r="K17" s="431"/>
      <c r="L17" s="538"/>
      <c r="M17" s="455"/>
      <c r="N17" s="538"/>
      <c r="O17" s="431"/>
      <c r="P17" s="538"/>
      <c r="Q17" s="431"/>
      <c r="R17" s="538"/>
      <c r="S17" s="539"/>
    </row>
    <row r="18" spans="1:19" ht="14.4" customHeight="1" x14ac:dyDescent="0.3">
      <c r="A18" s="540" t="s">
        <v>4449</v>
      </c>
      <c r="B18" s="538">
        <v>1597646</v>
      </c>
      <c r="C18" s="431">
        <v>1</v>
      </c>
      <c r="D18" s="538">
        <v>1558689</v>
      </c>
      <c r="E18" s="431">
        <v>0.97561600004005888</v>
      </c>
      <c r="F18" s="538">
        <v>2652292</v>
      </c>
      <c r="G18" s="455">
        <v>1.6601249588457017</v>
      </c>
      <c r="H18" s="538"/>
      <c r="I18" s="431"/>
      <c r="J18" s="538"/>
      <c r="K18" s="431"/>
      <c r="L18" s="538"/>
      <c r="M18" s="455"/>
      <c r="N18" s="538"/>
      <c r="O18" s="431"/>
      <c r="P18" s="538"/>
      <c r="Q18" s="431"/>
      <c r="R18" s="538"/>
      <c r="S18" s="539"/>
    </row>
    <row r="19" spans="1:19" ht="14.4" customHeight="1" x14ac:dyDescent="0.3">
      <c r="A19" s="540" t="s">
        <v>4450</v>
      </c>
      <c r="B19" s="538">
        <v>150592</v>
      </c>
      <c r="C19" s="431">
        <v>1</v>
      </c>
      <c r="D19" s="538">
        <v>160983</v>
      </c>
      <c r="E19" s="431">
        <v>1.0690010093497662</v>
      </c>
      <c r="F19" s="538">
        <v>42758</v>
      </c>
      <c r="G19" s="455">
        <v>0.28393274543136421</v>
      </c>
      <c r="H19" s="538"/>
      <c r="I19" s="431"/>
      <c r="J19" s="538"/>
      <c r="K19" s="431"/>
      <c r="L19" s="538"/>
      <c r="M19" s="455"/>
      <c r="N19" s="538"/>
      <c r="O19" s="431"/>
      <c r="P19" s="538"/>
      <c r="Q19" s="431"/>
      <c r="R19" s="538"/>
      <c r="S19" s="539"/>
    </row>
    <row r="20" spans="1:19" ht="14.4" customHeight="1" x14ac:dyDescent="0.3">
      <c r="A20" s="540" t="s">
        <v>4451</v>
      </c>
      <c r="B20" s="538">
        <v>371245</v>
      </c>
      <c r="C20" s="431">
        <v>1</v>
      </c>
      <c r="D20" s="538">
        <v>165513</v>
      </c>
      <c r="E20" s="431">
        <v>0.44583226710124041</v>
      </c>
      <c r="F20" s="538">
        <v>329094</v>
      </c>
      <c r="G20" s="455">
        <v>0.88646042370941025</v>
      </c>
      <c r="H20" s="538"/>
      <c r="I20" s="431"/>
      <c r="J20" s="538"/>
      <c r="K20" s="431"/>
      <c r="L20" s="538"/>
      <c r="M20" s="455"/>
      <c r="N20" s="538"/>
      <c r="O20" s="431"/>
      <c r="P20" s="538"/>
      <c r="Q20" s="431"/>
      <c r="R20" s="538"/>
      <c r="S20" s="539"/>
    </row>
    <row r="21" spans="1:19" ht="14.4" customHeight="1" x14ac:dyDescent="0.3">
      <c r="A21" s="540" t="s">
        <v>4452</v>
      </c>
      <c r="B21" s="538">
        <v>74696</v>
      </c>
      <c r="C21" s="431">
        <v>1</v>
      </c>
      <c r="D21" s="538"/>
      <c r="E21" s="431"/>
      <c r="F21" s="538"/>
      <c r="G21" s="455"/>
      <c r="H21" s="538"/>
      <c r="I21" s="431"/>
      <c r="J21" s="538"/>
      <c r="K21" s="431"/>
      <c r="L21" s="538"/>
      <c r="M21" s="455"/>
      <c r="N21" s="538"/>
      <c r="O21" s="431"/>
      <c r="P21" s="538"/>
      <c r="Q21" s="431"/>
      <c r="R21" s="538"/>
      <c r="S21" s="539"/>
    </row>
    <row r="22" spans="1:19" ht="14.4" customHeight="1" x14ac:dyDescent="0.3">
      <c r="A22" s="540" t="s">
        <v>4453</v>
      </c>
      <c r="B22" s="538">
        <v>28011</v>
      </c>
      <c r="C22" s="431">
        <v>1</v>
      </c>
      <c r="D22" s="538"/>
      <c r="E22" s="431"/>
      <c r="F22" s="538">
        <v>46613</v>
      </c>
      <c r="G22" s="455">
        <v>1.6640962479026098</v>
      </c>
      <c r="H22" s="538"/>
      <c r="I22" s="431"/>
      <c r="J22" s="538"/>
      <c r="K22" s="431"/>
      <c r="L22" s="538"/>
      <c r="M22" s="455"/>
      <c r="N22" s="538"/>
      <c r="O22" s="431"/>
      <c r="P22" s="538"/>
      <c r="Q22" s="431"/>
      <c r="R22" s="538"/>
      <c r="S22" s="539"/>
    </row>
    <row r="23" spans="1:19" ht="14.4" customHeight="1" x14ac:dyDescent="0.3">
      <c r="A23" s="540" t="s">
        <v>4454</v>
      </c>
      <c r="B23" s="538">
        <v>19600</v>
      </c>
      <c r="C23" s="431">
        <v>1</v>
      </c>
      <c r="D23" s="538">
        <v>28739</v>
      </c>
      <c r="E23" s="431">
        <v>1.4662755102040816</v>
      </c>
      <c r="F23" s="538">
        <v>106560</v>
      </c>
      <c r="G23" s="455">
        <v>5.4367346938775514</v>
      </c>
      <c r="H23" s="538"/>
      <c r="I23" s="431"/>
      <c r="J23" s="538"/>
      <c r="K23" s="431"/>
      <c r="L23" s="538"/>
      <c r="M23" s="455"/>
      <c r="N23" s="538"/>
      <c r="O23" s="431"/>
      <c r="P23" s="538"/>
      <c r="Q23" s="431"/>
      <c r="R23" s="538"/>
      <c r="S23" s="539"/>
    </row>
    <row r="24" spans="1:19" ht="14.4" customHeight="1" thickBot="1" x14ac:dyDescent="0.35">
      <c r="A24" s="527" t="s">
        <v>4455</v>
      </c>
      <c r="B24" s="525">
        <v>145014</v>
      </c>
      <c r="C24" s="437">
        <v>1</v>
      </c>
      <c r="D24" s="525">
        <v>114507</v>
      </c>
      <c r="E24" s="437">
        <v>0.78962720840746414</v>
      </c>
      <c r="F24" s="525">
        <v>224807</v>
      </c>
      <c r="G24" s="448">
        <v>1.5502434247727805</v>
      </c>
      <c r="H24" s="525"/>
      <c r="I24" s="437"/>
      <c r="J24" s="525"/>
      <c r="K24" s="437"/>
      <c r="L24" s="525"/>
      <c r="M24" s="448"/>
      <c r="N24" s="525"/>
      <c r="O24" s="437"/>
      <c r="P24" s="525"/>
      <c r="Q24" s="437"/>
      <c r="R24" s="525"/>
      <c r="S24" s="471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35" bestFit="1" customWidth="1"/>
    <col min="2" max="2" width="11.6640625" style="135" hidden="1" customWidth="1"/>
    <col min="3" max="4" width="11" style="137" customWidth="1"/>
    <col min="5" max="5" width="11" style="138" customWidth="1"/>
    <col min="6" max="16384" width="8.88671875" style="135"/>
  </cols>
  <sheetData>
    <row r="1" spans="1:5" ht="18.600000000000001" thickBot="1" x14ac:dyDescent="0.4">
      <c r="A1" s="305" t="s">
        <v>106</v>
      </c>
      <c r="B1" s="305"/>
      <c r="C1" s="306"/>
      <c r="D1" s="306"/>
      <c r="E1" s="306"/>
    </row>
    <row r="2" spans="1:5" ht="14.4" customHeight="1" thickBot="1" x14ac:dyDescent="0.35">
      <c r="A2" s="214" t="s">
        <v>232</v>
      </c>
      <c r="B2" s="136"/>
    </row>
    <row r="3" spans="1:5" ht="14.4" customHeight="1" thickBot="1" x14ac:dyDescent="0.35">
      <c r="A3" s="139"/>
      <c r="C3" s="140" t="s">
        <v>94</v>
      </c>
      <c r="D3" s="141" t="s">
        <v>60</v>
      </c>
      <c r="E3" s="142" t="s">
        <v>62</v>
      </c>
    </row>
    <row r="4" spans="1:5" ht="14.4" customHeight="1" thickBot="1" x14ac:dyDescent="0.35">
      <c r="A4" s="143" t="str">
        <f>HYPERLINK("#HI!A1","NÁKLADY CELKEM (v tisících Kč)")</f>
        <v>NÁKLADY CELKEM (v tisících Kč)</v>
      </c>
      <c r="B4" s="144"/>
      <c r="C4" s="145">
        <f ca="1">IF(ISERROR(VLOOKUP("Náklady celkem",INDIRECT("HI!$A:$G"),6,0)),0,VLOOKUP("Náklady celkem",INDIRECT("HI!$A:$G"),6,0))</f>
        <v>13066.909540707042</v>
      </c>
      <c r="D4" s="145">
        <f ca="1">IF(ISERROR(VLOOKUP("Náklady celkem",INDIRECT("HI!$A:$G"),5,0)),0,VLOOKUP("Náklady celkem",INDIRECT("HI!$A:$G"),5,0))</f>
        <v>13599.41477000001</v>
      </c>
      <c r="E4" s="146">
        <f ca="1">IF(C4=0,0,D4/C4)</f>
        <v>1.0407521937481903</v>
      </c>
    </row>
    <row r="5" spans="1:5" ht="14.4" customHeight="1" x14ac:dyDescent="0.3">
      <c r="A5" s="147" t="s">
        <v>131</v>
      </c>
      <c r="B5" s="148"/>
      <c r="C5" s="149"/>
      <c r="D5" s="149"/>
      <c r="E5" s="150"/>
    </row>
    <row r="6" spans="1:5" ht="14.4" customHeight="1" x14ac:dyDescent="0.3">
      <c r="A6" s="151" t="s">
        <v>136</v>
      </c>
      <c r="B6" s="152"/>
      <c r="C6" s="153"/>
      <c r="D6" s="153"/>
      <c r="E6" s="150"/>
    </row>
    <row r="7" spans="1:5" ht="14.4" customHeight="1" x14ac:dyDescent="0.3">
      <c r="A7" s="29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2" t="s">
        <v>98</v>
      </c>
      <c r="C7" s="153">
        <f>IF(ISERROR(HI!F5),"",HI!F5)</f>
        <v>68.999973326315001</v>
      </c>
      <c r="D7" s="153">
        <f>IF(ISERROR(HI!E5),"",HI!E5)</f>
        <v>29.380349999999002</v>
      </c>
      <c r="E7" s="150">
        <f t="shared" ref="E7:E13" si="0">IF(C7=0,0,D7/C7)</f>
        <v>0.42580233851762972</v>
      </c>
    </row>
    <row r="8" spans="1:5" ht="14.4" customHeight="1" x14ac:dyDescent="0.3">
      <c r="A8" s="291" t="str">
        <f>HYPERLINK("#'LŽ PL'!A1","Plnění pozitivního listu (min. 90%)")</f>
        <v>Plnění pozitivního listu (min. 90%)</v>
      </c>
      <c r="B8" s="152" t="s">
        <v>129</v>
      </c>
      <c r="C8" s="154">
        <v>0.9</v>
      </c>
      <c r="D8" s="154">
        <f>IF(ISERROR(VLOOKUP("celkem",'LŽ PL'!$A:$F,5,0)),0,VLOOKUP("celkem",'LŽ PL'!$A:$F,5,0))</f>
        <v>0.73047680626825306</v>
      </c>
      <c r="E8" s="150">
        <f t="shared" si="0"/>
        <v>0.81164089585361454</v>
      </c>
    </row>
    <row r="9" spans="1:5" ht="14.4" customHeight="1" x14ac:dyDescent="0.3">
      <c r="A9" s="291" t="str">
        <f>HYPERLINK("#'LŽ Statim'!A1","Podíl statimových žádanek (max. 30%)")</f>
        <v>Podíl statimových žádanek (max. 30%)</v>
      </c>
      <c r="B9" s="289" t="s">
        <v>199</v>
      </c>
      <c r="C9" s="290">
        <v>0.3</v>
      </c>
      <c r="D9" s="290">
        <f>IF('LŽ Statim'!G3="",0,'LŽ Statim'!G3)</f>
        <v>0</v>
      </c>
      <c r="E9" s="150">
        <f>IF(C9=0,0,D9/C9)</f>
        <v>0</v>
      </c>
    </row>
    <row r="10" spans="1:5" ht="14.4" customHeight="1" x14ac:dyDescent="0.3">
      <c r="A10" s="155" t="s">
        <v>132</v>
      </c>
      <c r="B10" s="152"/>
      <c r="C10" s="153"/>
      <c r="D10" s="153"/>
      <c r="E10" s="150"/>
    </row>
    <row r="11" spans="1:5" ht="14.4" customHeight="1" x14ac:dyDescent="0.3">
      <c r="A11" s="155" t="s">
        <v>133</v>
      </c>
      <c r="B11" s="152"/>
      <c r="C11" s="153"/>
      <c r="D11" s="153"/>
      <c r="E11" s="150"/>
    </row>
    <row r="12" spans="1:5" ht="14.4" customHeight="1" x14ac:dyDescent="0.3">
      <c r="A12" s="156" t="s">
        <v>137</v>
      </c>
      <c r="B12" s="152"/>
      <c r="C12" s="149"/>
      <c r="D12" s="149"/>
      <c r="E12" s="150"/>
    </row>
    <row r="13" spans="1:5" ht="14.4" customHeight="1" x14ac:dyDescent="0.3">
      <c r="A13" s="1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2" t="s">
        <v>98</v>
      </c>
      <c r="C13" s="153">
        <f>IF(ISERROR(HI!F6),"",HI!F6)</f>
        <v>7880.0007114023383</v>
      </c>
      <c r="D13" s="153">
        <f>IF(ISERROR(HI!E6),"",HI!E6)</f>
        <v>7812.3403400000052</v>
      </c>
      <c r="E13" s="150">
        <f t="shared" si="0"/>
        <v>0.99141365922665103</v>
      </c>
    </row>
    <row r="14" spans="1:5" ht="14.4" customHeight="1" thickBot="1" x14ac:dyDescent="0.35">
      <c r="A14" s="158" t="str">
        <f>HYPERLINK("#HI!A1","Osobní náklady")</f>
        <v>Osobní náklady</v>
      </c>
      <c r="B14" s="152"/>
      <c r="C14" s="149">
        <f ca="1">IF(ISERROR(VLOOKUP("Osobní náklady (Kč) *",INDIRECT("HI!$A:$G"),6,0)),0,VLOOKUP("Osobní náklady (Kč) *",INDIRECT("HI!$A:$G"),6,0))</f>
        <v>3445.0003110128509</v>
      </c>
      <c r="D14" s="149">
        <f ca="1">IF(ISERROR(VLOOKUP("Osobní náklady (Kč) *",INDIRECT("HI!$A:$G"),5,0)),0,VLOOKUP("Osobní náklady (Kč) *",INDIRECT("HI!$A:$G"),5,0))</f>
        <v>3877.786759999999</v>
      </c>
      <c r="E14" s="150">
        <f ca="1">IF(C14=0,0,D14/C14)</f>
        <v>1.1256274049101338</v>
      </c>
    </row>
    <row r="15" spans="1:5" ht="14.4" customHeight="1" thickBot="1" x14ac:dyDescent="0.35">
      <c r="A15" s="162"/>
      <c r="B15" s="163"/>
      <c r="C15" s="164"/>
      <c r="D15" s="164"/>
      <c r="E15" s="165"/>
    </row>
    <row r="16" spans="1:5" ht="14.4" customHeight="1" thickBot="1" x14ac:dyDescent="0.35">
      <c r="A16" s="166" t="str">
        <f>HYPERLINK("#HI!A1","VÝNOSY CELKEM (v tisících)")</f>
        <v>VÝNOSY CELKEM (v tisících)</v>
      </c>
      <c r="B16" s="167"/>
      <c r="C16" s="168">
        <f ca="1">IF(ISERROR(VLOOKUP("Výnosy celkem",INDIRECT("HI!$A:$G"),6,0)),0,VLOOKUP("Výnosy celkem",INDIRECT("HI!$A:$G"),6,0))</f>
        <v>36898.442999999999</v>
      </c>
      <c r="D16" s="168">
        <f ca="1">IF(ISERROR(VLOOKUP("Výnosy celkem",INDIRECT("HI!$A:$G"),5,0)),0,VLOOKUP("Výnosy celkem",INDIRECT("HI!$A:$G"),5,0))</f>
        <v>36760.737000000001</v>
      </c>
      <c r="E16" s="169">
        <f t="shared" ref="E16:E19" ca="1" si="1">IF(C16=0,0,D16/C16)</f>
        <v>0.99626797260794997</v>
      </c>
    </row>
    <row r="17" spans="1:5" ht="14.4" customHeight="1" x14ac:dyDescent="0.3">
      <c r="A17" s="170" t="str">
        <f>HYPERLINK("#HI!A1","Ambulance (body za výkony + Kč za ZUM a ZULP)")</f>
        <v>Ambulance (body za výkony + Kč za ZUM a ZULP)</v>
      </c>
      <c r="B17" s="148"/>
      <c r="C17" s="149">
        <f ca="1">IF(ISERROR(VLOOKUP("Ambulance *",INDIRECT("HI!$A:$G"),6,0)),0,VLOOKUP("Ambulance *",INDIRECT("HI!$A:$G"),6,0))</f>
        <v>36898.442999999999</v>
      </c>
      <c r="D17" s="149">
        <f ca="1">IF(ISERROR(VLOOKUP("Ambulance *",INDIRECT("HI!$A:$G"),5,0)),0,VLOOKUP("Ambulance *",INDIRECT("HI!$A:$G"),5,0))</f>
        <v>36760.737000000001</v>
      </c>
      <c r="E17" s="150">
        <f t="shared" ca="1" si="1"/>
        <v>0.99626797260794997</v>
      </c>
    </row>
    <row r="18" spans="1:5" ht="14.4" customHeight="1" x14ac:dyDescent="0.3">
      <c r="A18" s="171" t="str">
        <f>HYPERLINK("#'ZV Vykáz.-A'!A1","Zdravotní výkony vykázané u ambulantních pacientů (min. 100 %)")</f>
        <v>Zdravotní výkony vykázané u ambulantních pacientů (min. 100 %)</v>
      </c>
      <c r="B18" s="135" t="s">
        <v>108</v>
      </c>
      <c r="C18" s="154">
        <v>1</v>
      </c>
      <c r="D18" s="154">
        <f>IF(ISERROR(VLOOKUP("Celkem:",'ZV Vykáz.-A'!$A:$S,7,0)),"",VLOOKUP("Celkem:",'ZV Vykáz.-A'!$A:$S,7,0))</f>
        <v>0.99626797260794986</v>
      </c>
      <c r="E18" s="150">
        <f t="shared" si="1"/>
        <v>0.99626797260794986</v>
      </c>
    </row>
    <row r="19" spans="1:5" ht="14.4" customHeight="1" x14ac:dyDescent="0.3">
      <c r="A19" s="171" t="str">
        <f>HYPERLINK("#'ZV Vykáz.-H'!A1","Zdravotní výkony vykázané u hospitalizovaných pacientů (max. 85 %)")</f>
        <v>Zdravotní výkony vykázané u hospitalizovaných pacientů (max. 85 %)</v>
      </c>
      <c r="B19" s="135" t="s">
        <v>110</v>
      </c>
      <c r="C19" s="154">
        <v>0.85</v>
      </c>
      <c r="D19" s="154">
        <f>IF(ISERROR(VLOOKUP("Celkem:",'ZV Vykáz.-H'!$A:$S,7,0)),"",VLOOKUP("Celkem:",'ZV Vykáz.-H'!$A:$S,7,0))</f>
        <v>1.1784896133070315</v>
      </c>
      <c r="E19" s="150">
        <f t="shared" si="1"/>
        <v>1.3864583685965077</v>
      </c>
    </row>
    <row r="20" spans="1:5" ht="14.4" customHeight="1" x14ac:dyDescent="0.3">
      <c r="A20" s="172" t="str">
        <f>HYPERLINK("#HI!A1","Hospitalizace (casemix * 30000)")</f>
        <v>Hospitalizace (casemix * 30000)</v>
      </c>
      <c r="B20" s="152"/>
      <c r="C20" s="149">
        <f ca="1">IF(ISERROR(VLOOKUP("Hospitalizace *",INDIRECT("HI!$A:$G"),6,0)),0,VLOOKUP("Hospitalizace *",INDIRECT("HI!$A:$G"),6,0))</f>
        <v>0</v>
      </c>
      <c r="D20" s="149">
        <f ca="1">IF(ISERROR(VLOOKUP("Hospitalizace *",INDIRECT("HI!$A:$G"),5,0)),0,VLOOKUP("Hospitalizace *",INDIRECT("HI!$A:$G"),5,0))</f>
        <v>0</v>
      </c>
      <c r="E20" s="150">
        <f ca="1">IF(C20=0,0,D20/C20)</f>
        <v>0</v>
      </c>
    </row>
    <row r="21" spans="1:5" ht="14.4" customHeight="1" thickBot="1" x14ac:dyDescent="0.35">
      <c r="A21" s="173" t="s">
        <v>134</v>
      </c>
      <c r="B21" s="159"/>
      <c r="C21" s="160"/>
      <c r="D21" s="160"/>
      <c r="E21" s="161"/>
    </row>
    <row r="22" spans="1:5" ht="14.4" customHeight="1" thickBot="1" x14ac:dyDescent="0.35">
      <c r="A22" s="174"/>
      <c r="B22" s="175"/>
      <c r="C22" s="176"/>
      <c r="D22" s="176"/>
      <c r="E22" s="177"/>
    </row>
    <row r="23" spans="1:5" ht="14.4" customHeight="1" thickBot="1" x14ac:dyDescent="0.35">
      <c r="A23" s="178" t="s">
        <v>135</v>
      </c>
      <c r="B23" s="179"/>
      <c r="C23" s="180"/>
      <c r="D23" s="180"/>
      <c r="E23" s="181"/>
    </row>
  </sheetData>
  <mergeCells count="1">
    <mergeCell ref="A1:E1"/>
  </mergeCells>
  <conditionalFormatting sqref="E5">
    <cfRule type="cellIs" dxfId="56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5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3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0">
    <cfRule type="cellIs" dxfId="52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51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18 E8">
    <cfRule type="cellIs" dxfId="50" priority="20" operator="lessThan">
      <formula>1</formula>
    </cfRule>
  </conditionalFormatting>
  <conditionalFormatting sqref="E9">
    <cfRule type="cellIs" dxfId="49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6 E18 E8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3 E19">
    <cfRule type="cellIs" dxfId="48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148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16" bestFit="1" customWidth="1"/>
    <col min="2" max="2" width="8.6640625" style="116" bestFit="1" customWidth="1"/>
    <col min="3" max="3" width="2.109375" style="116" bestFit="1" customWidth="1"/>
    <col min="4" max="4" width="8" style="116" bestFit="1" customWidth="1"/>
    <col min="5" max="5" width="52.88671875" style="116" bestFit="1" customWidth="1"/>
    <col min="6" max="7" width="11.109375" style="191" customWidth="1"/>
    <col min="8" max="9" width="9.33203125" style="191" hidden="1" customWidth="1"/>
    <col min="10" max="11" width="11.109375" style="191" customWidth="1"/>
    <col min="12" max="13" width="9.33203125" style="191" hidden="1" customWidth="1"/>
    <col min="14" max="15" width="11.109375" style="191" customWidth="1"/>
    <col min="16" max="16" width="11.109375" style="194" customWidth="1"/>
    <col min="17" max="17" width="11.109375" style="191" customWidth="1"/>
    <col min="18" max="16384" width="8.88671875" style="116"/>
  </cols>
  <sheetData>
    <row r="1" spans="1:17" ht="18.600000000000001" customHeight="1" thickBot="1" x14ac:dyDescent="0.4">
      <c r="A1" s="305" t="s">
        <v>4477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ht="14.4" customHeight="1" thickBot="1" x14ac:dyDescent="0.35">
      <c r="A2" s="214" t="s">
        <v>232</v>
      </c>
      <c r="B2" s="117"/>
      <c r="C2" s="117"/>
      <c r="D2" s="117"/>
      <c r="E2" s="117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9"/>
      <c r="Q2" s="208"/>
    </row>
    <row r="3" spans="1:17" ht="14.4" customHeight="1" thickBot="1" x14ac:dyDescent="0.35">
      <c r="E3" s="73" t="s">
        <v>113</v>
      </c>
      <c r="F3" s="88">
        <f t="shared" ref="F3:O3" si="0">SUBTOTAL(9,F6:F1048576)</f>
        <v>2256</v>
      </c>
      <c r="G3" s="89">
        <f t="shared" si="0"/>
        <v>10132147</v>
      </c>
      <c r="H3" s="89"/>
      <c r="I3" s="89"/>
      <c r="J3" s="89">
        <f t="shared" si="0"/>
        <v>2036</v>
      </c>
      <c r="K3" s="89">
        <f t="shared" si="0"/>
        <v>9254438</v>
      </c>
      <c r="L3" s="89"/>
      <c r="M3" s="89"/>
      <c r="N3" s="89">
        <f t="shared" si="0"/>
        <v>2643</v>
      </c>
      <c r="O3" s="89">
        <f t="shared" si="0"/>
        <v>11940630</v>
      </c>
      <c r="P3" s="67">
        <f>IF(G3=0,0,O3/G3)</f>
        <v>1.1784896133070315</v>
      </c>
      <c r="Q3" s="90">
        <f>IF(N3=0,0,O3/N3)</f>
        <v>4517.8320090805901</v>
      </c>
    </row>
    <row r="4" spans="1:17" ht="14.4" customHeight="1" x14ac:dyDescent="0.3">
      <c r="A4" s="372" t="s">
        <v>56</v>
      </c>
      <c r="B4" s="371" t="s">
        <v>82</v>
      </c>
      <c r="C4" s="372" t="s">
        <v>83</v>
      </c>
      <c r="D4" s="381" t="s">
        <v>84</v>
      </c>
      <c r="E4" s="373" t="s">
        <v>57</v>
      </c>
      <c r="F4" s="379">
        <v>2014</v>
      </c>
      <c r="G4" s="380"/>
      <c r="H4" s="91"/>
      <c r="I4" s="91"/>
      <c r="J4" s="379">
        <v>2015</v>
      </c>
      <c r="K4" s="380"/>
      <c r="L4" s="91"/>
      <c r="M4" s="91"/>
      <c r="N4" s="379">
        <v>2016</v>
      </c>
      <c r="O4" s="380"/>
      <c r="P4" s="382" t="s">
        <v>2</v>
      </c>
      <c r="Q4" s="370" t="s">
        <v>85</v>
      </c>
    </row>
    <row r="5" spans="1:17" ht="14.4" customHeight="1" thickBot="1" x14ac:dyDescent="0.35">
      <c r="A5" s="530"/>
      <c r="B5" s="528"/>
      <c r="C5" s="530"/>
      <c r="D5" s="541"/>
      <c r="E5" s="532"/>
      <c r="F5" s="542" t="s">
        <v>59</v>
      </c>
      <c r="G5" s="543" t="s">
        <v>14</v>
      </c>
      <c r="H5" s="544"/>
      <c r="I5" s="544"/>
      <c r="J5" s="542" t="s">
        <v>59</v>
      </c>
      <c r="K5" s="543" t="s">
        <v>14</v>
      </c>
      <c r="L5" s="544"/>
      <c r="M5" s="544"/>
      <c r="N5" s="542" t="s">
        <v>59</v>
      </c>
      <c r="O5" s="543" t="s">
        <v>14</v>
      </c>
      <c r="P5" s="545"/>
      <c r="Q5" s="537"/>
    </row>
    <row r="6" spans="1:17" ht="14.4" customHeight="1" x14ac:dyDescent="0.3">
      <c r="A6" s="424" t="s">
        <v>4456</v>
      </c>
      <c r="B6" s="425" t="s">
        <v>4394</v>
      </c>
      <c r="C6" s="425" t="s">
        <v>4395</v>
      </c>
      <c r="D6" s="425" t="s">
        <v>4402</v>
      </c>
      <c r="E6" s="425" t="s">
        <v>4403</v>
      </c>
      <c r="F6" s="428">
        <v>152</v>
      </c>
      <c r="G6" s="428">
        <v>190952</v>
      </c>
      <c r="H6" s="428">
        <v>1</v>
      </c>
      <c r="I6" s="428">
        <v>1256.2631578947369</v>
      </c>
      <c r="J6" s="428">
        <v>109</v>
      </c>
      <c r="K6" s="428">
        <v>138212</v>
      </c>
      <c r="L6" s="428">
        <v>0.72380493527169132</v>
      </c>
      <c r="M6" s="428">
        <v>1268</v>
      </c>
      <c r="N6" s="428">
        <v>67</v>
      </c>
      <c r="O6" s="428">
        <v>85961</v>
      </c>
      <c r="P6" s="447">
        <v>0.4501707235326155</v>
      </c>
      <c r="Q6" s="429">
        <v>1283</v>
      </c>
    </row>
    <row r="7" spans="1:17" ht="14.4" customHeight="1" x14ac:dyDescent="0.3">
      <c r="A7" s="430" t="s">
        <v>4456</v>
      </c>
      <c r="B7" s="431" t="s">
        <v>4394</v>
      </c>
      <c r="C7" s="431" t="s">
        <v>4395</v>
      </c>
      <c r="D7" s="431" t="s">
        <v>4404</v>
      </c>
      <c r="E7" s="431" t="s">
        <v>4405</v>
      </c>
      <c r="F7" s="434">
        <v>4</v>
      </c>
      <c r="G7" s="434">
        <v>37648</v>
      </c>
      <c r="H7" s="434">
        <v>1</v>
      </c>
      <c r="I7" s="434">
        <v>9412</v>
      </c>
      <c r="J7" s="434"/>
      <c r="K7" s="434"/>
      <c r="L7" s="434"/>
      <c r="M7" s="434"/>
      <c r="N7" s="434"/>
      <c r="O7" s="434"/>
      <c r="P7" s="455"/>
      <c r="Q7" s="435"/>
    </row>
    <row r="8" spans="1:17" ht="14.4" customHeight="1" x14ac:dyDescent="0.3">
      <c r="A8" s="430" t="s">
        <v>4456</v>
      </c>
      <c r="B8" s="431" t="s">
        <v>4394</v>
      </c>
      <c r="C8" s="431" t="s">
        <v>4395</v>
      </c>
      <c r="D8" s="431" t="s">
        <v>4414</v>
      </c>
      <c r="E8" s="431" t="s">
        <v>4415</v>
      </c>
      <c r="F8" s="434">
        <v>184</v>
      </c>
      <c r="G8" s="434">
        <v>413350</v>
      </c>
      <c r="H8" s="434">
        <v>1</v>
      </c>
      <c r="I8" s="434">
        <v>2246.467391304348</v>
      </c>
      <c r="J8" s="434">
        <v>39</v>
      </c>
      <c r="K8" s="434">
        <v>88296</v>
      </c>
      <c r="L8" s="434">
        <v>0.21361074150235879</v>
      </c>
      <c r="M8" s="434">
        <v>2264</v>
      </c>
      <c r="N8" s="434">
        <v>111</v>
      </c>
      <c r="O8" s="434">
        <v>254634</v>
      </c>
      <c r="P8" s="455">
        <v>0.61602516027579535</v>
      </c>
      <c r="Q8" s="435">
        <v>2294</v>
      </c>
    </row>
    <row r="9" spans="1:17" ht="14.4" customHeight="1" x14ac:dyDescent="0.3">
      <c r="A9" s="430" t="s">
        <v>4456</v>
      </c>
      <c r="B9" s="431" t="s">
        <v>4394</v>
      </c>
      <c r="C9" s="431" t="s">
        <v>4395</v>
      </c>
      <c r="D9" s="431" t="s">
        <v>4418</v>
      </c>
      <c r="E9" s="431" t="s">
        <v>4419</v>
      </c>
      <c r="F9" s="434">
        <v>178</v>
      </c>
      <c r="G9" s="434">
        <v>30550</v>
      </c>
      <c r="H9" s="434">
        <v>1</v>
      </c>
      <c r="I9" s="434">
        <v>171.62921348314606</v>
      </c>
      <c r="J9" s="434">
        <v>37</v>
      </c>
      <c r="K9" s="434">
        <v>6401</v>
      </c>
      <c r="L9" s="434">
        <v>0.20952536824877249</v>
      </c>
      <c r="M9" s="434">
        <v>173</v>
      </c>
      <c r="N9" s="434">
        <v>42</v>
      </c>
      <c r="O9" s="434">
        <v>7518</v>
      </c>
      <c r="P9" s="455">
        <v>0.24608837970540098</v>
      </c>
      <c r="Q9" s="435">
        <v>179</v>
      </c>
    </row>
    <row r="10" spans="1:17" ht="14.4" customHeight="1" x14ac:dyDescent="0.3">
      <c r="A10" s="430" t="s">
        <v>4457</v>
      </c>
      <c r="B10" s="431" t="s">
        <v>4394</v>
      </c>
      <c r="C10" s="431" t="s">
        <v>4395</v>
      </c>
      <c r="D10" s="431" t="s">
        <v>4398</v>
      </c>
      <c r="E10" s="431" t="s">
        <v>4399</v>
      </c>
      <c r="F10" s="434"/>
      <c r="G10" s="434"/>
      <c r="H10" s="434"/>
      <c r="I10" s="434"/>
      <c r="J10" s="434"/>
      <c r="K10" s="434"/>
      <c r="L10" s="434"/>
      <c r="M10" s="434"/>
      <c r="N10" s="434">
        <v>1</v>
      </c>
      <c r="O10" s="434">
        <v>12793</v>
      </c>
      <c r="P10" s="455"/>
      <c r="Q10" s="435">
        <v>12793</v>
      </c>
    </row>
    <row r="11" spans="1:17" ht="14.4" customHeight="1" x14ac:dyDescent="0.3">
      <c r="A11" s="430" t="s">
        <v>4457</v>
      </c>
      <c r="B11" s="431" t="s">
        <v>4394</v>
      </c>
      <c r="C11" s="431" t="s">
        <v>4395</v>
      </c>
      <c r="D11" s="431" t="s">
        <v>4402</v>
      </c>
      <c r="E11" s="431" t="s">
        <v>4403</v>
      </c>
      <c r="F11" s="434">
        <v>1</v>
      </c>
      <c r="G11" s="434">
        <v>1245</v>
      </c>
      <c r="H11" s="434">
        <v>1</v>
      </c>
      <c r="I11" s="434">
        <v>1245</v>
      </c>
      <c r="J11" s="434"/>
      <c r="K11" s="434"/>
      <c r="L11" s="434"/>
      <c r="M11" s="434"/>
      <c r="N11" s="434">
        <v>2</v>
      </c>
      <c r="O11" s="434">
        <v>2566</v>
      </c>
      <c r="P11" s="455">
        <v>2.0610441767068273</v>
      </c>
      <c r="Q11" s="435">
        <v>1283</v>
      </c>
    </row>
    <row r="12" spans="1:17" ht="14.4" customHeight="1" x14ac:dyDescent="0.3">
      <c r="A12" s="430" t="s">
        <v>4457</v>
      </c>
      <c r="B12" s="431" t="s">
        <v>4394</v>
      </c>
      <c r="C12" s="431" t="s">
        <v>4395</v>
      </c>
      <c r="D12" s="431" t="s">
        <v>4404</v>
      </c>
      <c r="E12" s="431" t="s">
        <v>4405</v>
      </c>
      <c r="F12" s="434"/>
      <c r="G12" s="434"/>
      <c r="H12" s="434"/>
      <c r="I12" s="434"/>
      <c r="J12" s="434"/>
      <c r="K12" s="434"/>
      <c r="L12" s="434"/>
      <c r="M12" s="434"/>
      <c r="N12" s="434">
        <v>2</v>
      </c>
      <c r="O12" s="434">
        <v>19506</v>
      </c>
      <c r="P12" s="455"/>
      <c r="Q12" s="435">
        <v>9753</v>
      </c>
    </row>
    <row r="13" spans="1:17" ht="14.4" customHeight="1" x14ac:dyDescent="0.3">
      <c r="A13" s="430" t="s">
        <v>4457</v>
      </c>
      <c r="B13" s="431" t="s">
        <v>4394</v>
      </c>
      <c r="C13" s="431" t="s">
        <v>4395</v>
      </c>
      <c r="D13" s="431" t="s">
        <v>4414</v>
      </c>
      <c r="E13" s="431" t="s">
        <v>4415</v>
      </c>
      <c r="F13" s="434">
        <v>3</v>
      </c>
      <c r="G13" s="434">
        <v>6699</v>
      </c>
      <c r="H13" s="434">
        <v>1</v>
      </c>
      <c r="I13" s="434">
        <v>2233</v>
      </c>
      <c r="J13" s="434"/>
      <c r="K13" s="434"/>
      <c r="L13" s="434"/>
      <c r="M13" s="434"/>
      <c r="N13" s="434">
        <v>6</v>
      </c>
      <c r="O13" s="434">
        <v>13764</v>
      </c>
      <c r="P13" s="455">
        <v>2.0546350201522614</v>
      </c>
      <c r="Q13" s="435">
        <v>2294</v>
      </c>
    </row>
    <row r="14" spans="1:17" ht="14.4" customHeight="1" x14ac:dyDescent="0.3">
      <c r="A14" s="430" t="s">
        <v>4457</v>
      </c>
      <c r="B14" s="431" t="s">
        <v>4394</v>
      </c>
      <c r="C14" s="431" t="s">
        <v>4395</v>
      </c>
      <c r="D14" s="431" t="s">
        <v>4424</v>
      </c>
      <c r="E14" s="431" t="s">
        <v>4425</v>
      </c>
      <c r="F14" s="434"/>
      <c r="G14" s="434"/>
      <c r="H14" s="434"/>
      <c r="I14" s="434"/>
      <c r="J14" s="434"/>
      <c r="K14" s="434"/>
      <c r="L14" s="434"/>
      <c r="M14" s="434"/>
      <c r="N14" s="434">
        <v>1</v>
      </c>
      <c r="O14" s="434">
        <v>0</v>
      </c>
      <c r="P14" s="455"/>
      <c r="Q14" s="435">
        <v>0</v>
      </c>
    </row>
    <row r="15" spans="1:17" ht="14.4" customHeight="1" x14ac:dyDescent="0.3">
      <c r="A15" s="430" t="s">
        <v>4458</v>
      </c>
      <c r="B15" s="431" t="s">
        <v>4394</v>
      </c>
      <c r="C15" s="431" t="s">
        <v>4395</v>
      </c>
      <c r="D15" s="431" t="s">
        <v>4402</v>
      </c>
      <c r="E15" s="431" t="s">
        <v>4403</v>
      </c>
      <c r="F15" s="434">
        <v>2</v>
      </c>
      <c r="G15" s="434">
        <v>2522</v>
      </c>
      <c r="H15" s="434">
        <v>1</v>
      </c>
      <c r="I15" s="434">
        <v>1261</v>
      </c>
      <c r="J15" s="434"/>
      <c r="K15" s="434"/>
      <c r="L15" s="434"/>
      <c r="M15" s="434"/>
      <c r="N15" s="434"/>
      <c r="O15" s="434"/>
      <c r="P15" s="455"/>
      <c r="Q15" s="435"/>
    </row>
    <row r="16" spans="1:17" ht="14.4" customHeight="1" x14ac:dyDescent="0.3">
      <c r="A16" s="430" t="s">
        <v>4458</v>
      </c>
      <c r="B16" s="431" t="s">
        <v>4394</v>
      </c>
      <c r="C16" s="431" t="s">
        <v>4395</v>
      </c>
      <c r="D16" s="431" t="s">
        <v>4404</v>
      </c>
      <c r="E16" s="431" t="s">
        <v>4405</v>
      </c>
      <c r="F16" s="434"/>
      <c r="G16" s="434"/>
      <c r="H16" s="434"/>
      <c r="I16" s="434"/>
      <c r="J16" s="434">
        <v>8</v>
      </c>
      <c r="K16" s="434">
        <v>75568</v>
      </c>
      <c r="L16" s="434"/>
      <c r="M16" s="434">
        <v>9446</v>
      </c>
      <c r="N16" s="434">
        <v>2</v>
      </c>
      <c r="O16" s="434">
        <v>19506</v>
      </c>
      <c r="P16" s="455"/>
      <c r="Q16" s="435">
        <v>9753</v>
      </c>
    </row>
    <row r="17" spans="1:17" ht="14.4" customHeight="1" x14ac:dyDescent="0.3">
      <c r="A17" s="430" t="s">
        <v>4458</v>
      </c>
      <c r="B17" s="431" t="s">
        <v>4394</v>
      </c>
      <c r="C17" s="431" t="s">
        <v>4395</v>
      </c>
      <c r="D17" s="431" t="s">
        <v>4414</v>
      </c>
      <c r="E17" s="431" t="s">
        <v>4415</v>
      </c>
      <c r="F17" s="434">
        <v>3</v>
      </c>
      <c r="G17" s="434">
        <v>6762</v>
      </c>
      <c r="H17" s="434">
        <v>1</v>
      </c>
      <c r="I17" s="434">
        <v>2254</v>
      </c>
      <c r="J17" s="434"/>
      <c r="K17" s="434"/>
      <c r="L17" s="434"/>
      <c r="M17" s="434"/>
      <c r="N17" s="434">
        <v>7</v>
      </c>
      <c r="O17" s="434">
        <v>16058</v>
      </c>
      <c r="P17" s="455">
        <v>2.3747412008281574</v>
      </c>
      <c r="Q17" s="435">
        <v>2294</v>
      </c>
    </row>
    <row r="18" spans="1:17" ht="14.4" customHeight="1" x14ac:dyDescent="0.3">
      <c r="A18" s="430" t="s">
        <v>4458</v>
      </c>
      <c r="B18" s="431" t="s">
        <v>4394</v>
      </c>
      <c r="C18" s="431" t="s">
        <v>4395</v>
      </c>
      <c r="D18" s="431" t="s">
        <v>4418</v>
      </c>
      <c r="E18" s="431" t="s">
        <v>4419</v>
      </c>
      <c r="F18" s="434">
        <v>3</v>
      </c>
      <c r="G18" s="434">
        <v>516</v>
      </c>
      <c r="H18" s="434">
        <v>1</v>
      </c>
      <c r="I18" s="434">
        <v>172</v>
      </c>
      <c r="J18" s="434"/>
      <c r="K18" s="434"/>
      <c r="L18" s="434"/>
      <c r="M18" s="434"/>
      <c r="N18" s="434">
        <v>7</v>
      </c>
      <c r="O18" s="434">
        <v>1253</v>
      </c>
      <c r="P18" s="455">
        <v>2.4282945736434107</v>
      </c>
      <c r="Q18" s="435">
        <v>179</v>
      </c>
    </row>
    <row r="19" spans="1:17" ht="14.4" customHeight="1" x14ac:dyDescent="0.3">
      <c r="A19" s="430" t="s">
        <v>4459</v>
      </c>
      <c r="B19" s="431" t="s">
        <v>4394</v>
      </c>
      <c r="C19" s="431" t="s">
        <v>4395</v>
      </c>
      <c r="D19" s="431" t="s">
        <v>4396</v>
      </c>
      <c r="E19" s="431" t="s">
        <v>4397</v>
      </c>
      <c r="F19" s="434">
        <v>2</v>
      </c>
      <c r="G19" s="434">
        <v>998</v>
      </c>
      <c r="H19" s="434">
        <v>1</v>
      </c>
      <c r="I19" s="434">
        <v>499</v>
      </c>
      <c r="J19" s="434"/>
      <c r="K19" s="434"/>
      <c r="L19" s="434"/>
      <c r="M19" s="434"/>
      <c r="N19" s="434"/>
      <c r="O19" s="434"/>
      <c r="P19" s="455"/>
      <c r="Q19" s="435"/>
    </row>
    <row r="20" spans="1:17" ht="14.4" customHeight="1" x14ac:dyDescent="0.3">
      <c r="A20" s="430" t="s">
        <v>4459</v>
      </c>
      <c r="B20" s="431" t="s">
        <v>4394</v>
      </c>
      <c r="C20" s="431" t="s">
        <v>4395</v>
      </c>
      <c r="D20" s="431" t="s">
        <v>4398</v>
      </c>
      <c r="E20" s="431" t="s">
        <v>4399</v>
      </c>
      <c r="F20" s="434"/>
      <c r="G20" s="434"/>
      <c r="H20" s="434"/>
      <c r="I20" s="434"/>
      <c r="J20" s="434">
        <v>26</v>
      </c>
      <c r="K20" s="434">
        <v>332592</v>
      </c>
      <c r="L20" s="434"/>
      <c r="M20" s="434">
        <v>12792</v>
      </c>
      <c r="N20" s="434">
        <v>36</v>
      </c>
      <c r="O20" s="434">
        <v>460548</v>
      </c>
      <c r="P20" s="455"/>
      <c r="Q20" s="435">
        <v>12793</v>
      </c>
    </row>
    <row r="21" spans="1:17" ht="14.4" customHeight="1" x14ac:dyDescent="0.3">
      <c r="A21" s="430" t="s">
        <v>4459</v>
      </c>
      <c r="B21" s="431" t="s">
        <v>4394</v>
      </c>
      <c r="C21" s="431" t="s">
        <v>4395</v>
      </c>
      <c r="D21" s="431" t="s">
        <v>4400</v>
      </c>
      <c r="E21" s="431" t="s">
        <v>4401</v>
      </c>
      <c r="F21" s="434">
        <v>2</v>
      </c>
      <c r="G21" s="434">
        <v>12533</v>
      </c>
      <c r="H21" s="434">
        <v>1</v>
      </c>
      <c r="I21" s="434">
        <v>6266.5</v>
      </c>
      <c r="J21" s="434"/>
      <c r="K21" s="434"/>
      <c r="L21" s="434"/>
      <c r="M21" s="434"/>
      <c r="N21" s="434"/>
      <c r="O21" s="434"/>
      <c r="P21" s="455"/>
      <c r="Q21" s="435"/>
    </row>
    <row r="22" spans="1:17" ht="14.4" customHeight="1" x14ac:dyDescent="0.3">
      <c r="A22" s="430" t="s">
        <v>4459</v>
      </c>
      <c r="B22" s="431" t="s">
        <v>4394</v>
      </c>
      <c r="C22" s="431" t="s">
        <v>4395</v>
      </c>
      <c r="D22" s="431" t="s">
        <v>4402</v>
      </c>
      <c r="E22" s="431" t="s">
        <v>4403</v>
      </c>
      <c r="F22" s="434">
        <v>55</v>
      </c>
      <c r="G22" s="434">
        <v>69131</v>
      </c>
      <c r="H22" s="434">
        <v>1</v>
      </c>
      <c r="I22" s="434">
        <v>1256.9272727272728</v>
      </c>
      <c r="J22" s="434">
        <v>48</v>
      </c>
      <c r="K22" s="434">
        <v>60864</v>
      </c>
      <c r="L22" s="434">
        <v>0.88041544314417552</v>
      </c>
      <c r="M22" s="434">
        <v>1268</v>
      </c>
      <c r="N22" s="434">
        <v>48</v>
      </c>
      <c r="O22" s="434">
        <v>61584</v>
      </c>
      <c r="P22" s="455">
        <v>0.89083045232963509</v>
      </c>
      <c r="Q22" s="435">
        <v>1283</v>
      </c>
    </row>
    <row r="23" spans="1:17" ht="14.4" customHeight="1" x14ac:dyDescent="0.3">
      <c r="A23" s="430" t="s">
        <v>4459</v>
      </c>
      <c r="B23" s="431" t="s">
        <v>4394</v>
      </c>
      <c r="C23" s="431" t="s">
        <v>4395</v>
      </c>
      <c r="D23" s="431" t="s">
        <v>4404</v>
      </c>
      <c r="E23" s="431" t="s">
        <v>4405</v>
      </c>
      <c r="F23" s="434">
        <v>123</v>
      </c>
      <c r="G23" s="434">
        <v>1155501</v>
      </c>
      <c r="H23" s="434">
        <v>1</v>
      </c>
      <c r="I23" s="434">
        <v>9394.3170731707323</v>
      </c>
      <c r="J23" s="434">
        <v>92</v>
      </c>
      <c r="K23" s="434">
        <v>869032</v>
      </c>
      <c r="L23" s="434">
        <v>0.75208243004549546</v>
      </c>
      <c r="M23" s="434">
        <v>9446</v>
      </c>
      <c r="N23" s="434">
        <v>86</v>
      </c>
      <c r="O23" s="434">
        <v>838758</v>
      </c>
      <c r="P23" s="455">
        <v>0.72588253926219015</v>
      </c>
      <c r="Q23" s="435">
        <v>9753</v>
      </c>
    </row>
    <row r="24" spans="1:17" ht="14.4" customHeight="1" x14ac:dyDescent="0.3">
      <c r="A24" s="430" t="s">
        <v>4459</v>
      </c>
      <c r="B24" s="431" t="s">
        <v>4394</v>
      </c>
      <c r="C24" s="431" t="s">
        <v>4395</v>
      </c>
      <c r="D24" s="431" t="s">
        <v>4406</v>
      </c>
      <c r="E24" s="431" t="s">
        <v>4407</v>
      </c>
      <c r="F24" s="434">
        <v>1</v>
      </c>
      <c r="G24" s="434">
        <v>165</v>
      </c>
      <c r="H24" s="434">
        <v>1</v>
      </c>
      <c r="I24" s="434">
        <v>165</v>
      </c>
      <c r="J24" s="434"/>
      <c r="K24" s="434"/>
      <c r="L24" s="434"/>
      <c r="M24" s="434"/>
      <c r="N24" s="434"/>
      <c r="O24" s="434"/>
      <c r="P24" s="455"/>
      <c r="Q24" s="435"/>
    </row>
    <row r="25" spans="1:17" ht="14.4" customHeight="1" x14ac:dyDescent="0.3">
      <c r="A25" s="430" t="s">
        <v>4459</v>
      </c>
      <c r="B25" s="431" t="s">
        <v>4394</v>
      </c>
      <c r="C25" s="431" t="s">
        <v>4395</v>
      </c>
      <c r="D25" s="431" t="s">
        <v>4410</v>
      </c>
      <c r="E25" s="431" t="s">
        <v>4411</v>
      </c>
      <c r="F25" s="434">
        <v>18</v>
      </c>
      <c r="G25" s="434">
        <v>18108</v>
      </c>
      <c r="H25" s="434">
        <v>1</v>
      </c>
      <c r="I25" s="434">
        <v>1006</v>
      </c>
      <c r="J25" s="434"/>
      <c r="K25" s="434"/>
      <c r="L25" s="434"/>
      <c r="M25" s="434"/>
      <c r="N25" s="434"/>
      <c r="O25" s="434"/>
      <c r="P25" s="455"/>
      <c r="Q25" s="435"/>
    </row>
    <row r="26" spans="1:17" ht="14.4" customHeight="1" x14ac:dyDescent="0.3">
      <c r="A26" s="430" t="s">
        <v>4459</v>
      </c>
      <c r="B26" s="431" t="s">
        <v>4394</v>
      </c>
      <c r="C26" s="431" t="s">
        <v>4395</v>
      </c>
      <c r="D26" s="431" t="s">
        <v>4414</v>
      </c>
      <c r="E26" s="431" t="s">
        <v>4415</v>
      </c>
      <c r="F26" s="434">
        <v>143</v>
      </c>
      <c r="G26" s="434">
        <v>322070</v>
      </c>
      <c r="H26" s="434">
        <v>1</v>
      </c>
      <c r="I26" s="434">
        <v>2252.2377622377621</v>
      </c>
      <c r="J26" s="434">
        <v>105</v>
      </c>
      <c r="K26" s="434">
        <v>237720</v>
      </c>
      <c r="L26" s="434">
        <v>0.73810041295370576</v>
      </c>
      <c r="M26" s="434">
        <v>2264</v>
      </c>
      <c r="N26" s="434">
        <v>190</v>
      </c>
      <c r="O26" s="434">
        <v>435860</v>
      </c>
      <c r="P26" s="455">
        <v>1.3533082870183502</v>
      </c>
      <c r="Q26" s="435">
        <v>2294</v>
      </c>
    </row>
    <row r="27" spans="1:17" ht="14.4" customHeight="1" x14ac:dyDescent="0.3">
      <c r="A27" s="430" t="s">
        <v>4459</v>
      </c>
      <c r="B27" s="431" t="s">
        <v>4394</v>
      </c>
      <c r="C27" s="431" t="s">
        <v>4395</v>
      </c>
      <c r="D27" s="431" t="s">
        <v>4420</v>
      </c>
      <c r="E27" s="431" t="s">
        <v>4421</v>
      </c>
      <c r="F27" s="434">
        <v>41</v>
      </c>
      <c r="G27" s="434">
        <v>309625</v>
      </c>
      <c r="H27" s="434">
        <v>1</v>
      </c>
      <c r="I27" s="434">
        <v>7551.8292682926831</v>
      </c>
      <c r="J27" s="434">
        <v>83</v>
      </c>
      <c r="K27" s="434">
        <v>627065</v>
      </c>
      <c r="L27" s="434">
        <v>2.0252402099313684</v>
      </c>
      <c r="M27" s="434">
        <v>7555</v>
      </c>
      <c r="N27" s="434">
        <v>101</v>
      </c>
      <c r="O27" s="434">
        <v>763055</v>
      </c>
      <c r="P27" s="455">
        <v>2.4644489301574484</v>
      </c>
      <c r="Q27" s="435">
        <v>7555</v>
      </c>
    </row>
    <row r="28" spans="1:17" ht="14.4" customHeight="1" x14ac:dyDescent="0.3">
      <c r="A28" s="430" t="s">
        <v>4459</v>
      </c>
      <c r="B28" s="431" t="s">
        <v>4394</v>
      </c>
      <c r="C28" s="431" t="s">
        <v>4395</v>
      </c>
      <c r="D28" s="431" t="s">
        <v>4422</v>
      </c>
      <c r="E28" s="431" t="s">
        <v>4423</v>
      </c>
      <c r="F28" s="434"/>
      <c r="G28" s="434"/>
      <c r="H28" s="434"/>
      <c r="I28" s="434"/>
      <c r="J28" s="434">
        <v>23</v>
      </c>
      <c r="K28" s="434">
        <v>0</v>
      </c>
      <c r="L28" s="434"/>
      <c r="M28" s="434">
        <v>0</v>
      </c>
      <c r="N28" s="434">
        <v>18</v>
      </c>
      <c r="O28" s="434">
        <v>0</v>
      </c>
      <c r="P28" s="455"/>
      <c r="Q28" s="435">
        <v>0</v>
      </c>
    </row>
    <row r="29" spans="1:17" ht="14.4" customHeight="1" x14ac:dyDescent="0.3">
      <c r="A29" s="430" t="s">
        <v>4459</v>
      </c>
      <c r="B29" s="431" t="s">
        <v>4394</v>
      </c>
      <c r="C29" s="431" t="s">
        <v>4395</v>
      </c>
      <c r="D29" s="431" t="s">
        <v>4424</v>
      </c>
      <c r="E29" s="431" t="s">
        <v>4425</v>
      </c>
      <c r="F29" s="434"/>
      <c r="G29" s="434"/>
      <c r="H29" s="434"/>
      <c r="I29" s="434"/>
      <c r="J29" s="434">
        <v>26</v>
      </c>
      <c r="K29" s="434">
        <v>0</v>
      </c>
      <c r="L29" s="434"/>
      <c r="M29" s="434">
        <v>0</v>
      </c>
      <c r="N29" s="434">
        <v>34</v>
      </c>
      <c r="O29" s="434">
        <v>0</v>
      </c>
      <c r="P29" s="455"/>
      <c r="Q29" s="435">
        <v>0</v>
      </c>
    </row>
    <row r="30" spans="1:17" ht="14.4" customHeight="1" x14ac:dyDescent="0.3">
      <c r="A30" s="430" t="s">
        <v>4459</v>
      </c>
      <c r="B30" s="431" t="s">
        <v>4394</v>
      </c>
      <c r="C30" s="431" t="s">
        <v>4395</v>
      </c>
      <c r="D30" s="431" t="s">
        <v>4426</v>
      </c>
      <c r="E30" s="431" t="s">
        <v>4427</v>
      </c>
      <c r="F30" s="434"/>
      <c r="G30" s="434"/>
      <c r="H30" s="434"/>
      <c r="I30" s="434"/>
      <c r="J30" s="434">
        <v>33</v>
      </c>
      <c r="K30" s="434">
        <v>0</v>
      </c>
      <c r="L30" s="434"/>
      <c r="M30" s="434">
        <v>0</v>
      </c>
      <c r="N30" s="434">
        <v>64</v>
      </c>
      <c r="O30" s="434">
        <v>0</v>
      </c>
      <c r="P30" s="455"/>
      <c r="Q30" s="435">
        <v>0</v>
      </c>
    </row>
    <row r="31" spans="1:17" ht="14.4" customHeight="1" x14ac:dyDescent="0.3">
      <c r="A31" s="430" t="s">
        <v>4459</v>
      </c>
      <c r="B31" s="431" t="s">
        <v>4394</v>
      </c>
      <c r="C31" s="431" t="s">
        <v>4395</v>
      </c>
      <c r="D31" s="431" t="s">
        <v>4428</v>
      </c>
      <c r="E31" s="431" t="s">
        <v>4429</v>
      </c>
      <c r="F31" s="434"/>
      <c r="G31" s="434"/>
      <c r="H31" s="434"/>
      <c r="I31" s="434"/>
      <c r="J31" s="434">
        <v>16</v>
      </c>
      <c r="K31" s="434">
        <v>0</v>
      </c>
      <c r="L31" s="434"/>
      <c r="M31" s="434">
        <v>0</v>
      </c>
      <c r="N31" s="434">
        <v>12</v>
      </c>
      <c r="O31" s="434">
        <v>0</v>
      </c>
      <c r="P31" s="455"/>
      <c r="Q31" s="435">
        <v>0</v>
      </c>
    </row>
    <row r="32" spans="1:17" ht="14.4" customHeight="1" x14ac:dyDescent="0.3">
      <c r="A32" s="430" t="s">
        <v>4459</v>
      </c>
      <c r="B32" s="431" t="s">
        <v>4394</v>
      </c>
      <c r="C32" s="431" t="s">
        <v>4395</v>
      </c>
      <c r="D32" s="431" t="s">
        <v>4430</v>
      </c>
      <c r="E32" s="431" t="s">
        <v>4431</v>
      </c>
      <c r="F32" s="434"/>
      <c r="G32" s="434"/>
      <c r="H32" s="434"/>
      <c r="I32" s="434"/>
      <c r="J32" s="434"/>
      <c r="K32" s="434"/>
      <c r="L32" s="434"/>
      <c r="M32" s="434"/>
      <c r="N32" s="434">
        <v>2</v>
      </c>
      <c r="O32" s="434">
        <v>0</v>
      </c>
      <c r="P32" s="455"/>
      <c r="Q32" s="435">
        <v>0</v>
      </c>
    </row>
    <row r="33" spans="1:17" ht="14.4" customHeight="1" x14ac:dyDescent="0.3">
      <c r="A33" s="430" t="s">
        <v>4459</v>
      </c>
      <c r="B33" s="431" t="s">
        <v>4394</v>
      </c>
      <c r="C33" s="431" t="s">
        <v>4395</v>
      </c>
      <c r="D33" s="431" t="s">
        <v>4434</v>
      </c>
      <c r="E33" s="431" t="s">
        <v>4435</v>
      </c>
      <c r="F33" s="434"/>
      <c r="G33" s="434"/>
      <c r="H33" s="434"/>
      <c r="I33" s="434"/>
      <c r="J33" s="434">
        <v>20</v>
      </c>
      <c r="K33" s="434">
        <v>0</v>
      </c>
      <c r="L33" s="434"/>
      <c r="M33" s="434">
        <v>0</v>
      </c>
      <c r="N33" s="434">
        <v>12</v>
      </c>
      <c r="O33" s="434">
        <v>0</v>
      </c>
      <c r="P33" s="455"/>
      <c r="Q33" s="435">
        <v>0</v>
      </c>
    </row>
    <row r="34" spans="1:17" ht="14.4" customHeight="1" x14ac:dyDescent="0.3">
      <c r="A34" s="430" t="s">
        <v>4460</v>
      </c>
      <c r="B34" s="431" t="s">
        <v>4394</v>
      </c>
      <c r="C34" s="431" t="s">
        <v>4395</v>
      </c>
      <c r="D34" s="431" t="s">
        <v>4398</v>
      </c>
      <c r="E34" s="431" t="s">
        <v>4399</v>
      </c>
      <c r="F34" s="434"/>
      <c r="G34" s="434"/>
      <c r="H34" s="434"/>
      <c r="I34" s="434"/>
      <c r="J34" s="434">
        <v>5</v>
      </c>
      <c r="K34" s="434">
        <v>63960</v>
      </c>
      <c r="L34" s="434"/>
      <c r="M34" s="434">
        <v>12792</v>
      </c>
      <c r="N34" s="434">
        <v>1</v>
      </c>
      <c r="O34" s="434">
        <v>12793</v>
      </c>
      <c r="P34" s="455"/>
      <c r="Q34" s="435">
        <v>12793</v>
      </c>
    </row>
    <row r="35" spans="1:17" ht="14.4" customHeight="1" x14ac:dyDescent="0.3">
      <c r="A35" s="430" t="s">
        <v>4460</v>
      </c>
      <c r="B35" s="431" t="s">
        <v>4394</v>
      </c>
      <c r="C35" s="431" t="s">
        <v>4395</v>
      </c>
      <c r="D35" s="431" t="s">
        <v>4402</v>
      </c>
      <c r="E35" s="431" t="s">
        <v>4403</v>
      </c>
      <c r="F35" s="434">
        <v>40</v>
      </c>
      <c r="G35" s="434">
        <v>50360</v>
      </c>
      <c r="H35" s="434">
        <v>1</v>
      </c>
      <c r="I35" s="434">
        <v>1259</v>
      </c>
      <c r="J35" s="434">
        <v>41</v>
      </c>
      <c r="K35" s="434">
        <v>51988</v>
      </c>
      <c r="L35" s="434">
        <v>1.032327243844321</v>
      </c>
      <c r="M35" s="434">
        <v>1268</v>
      </c>
      <c r="N35" s="434">
        <v>56</v>
      </c>
      <c r="O35" s="434">
        <v>71848</v>
      </c>
      <c r="P35" s="455">
        <v>1.4266878474980142</v>
      </c>
      <c r="Q35" s="435">
        <v>1283</v>
      </c>
    </row>
    <row r="36" spans="1:17" ht="14.4" customHeight="1" x14ac:dyDescent="0.3">
      <c r="A36" s="430" t="s">
        <v>4460</v>
      </c>
      <c r="B36" s="431" t="s">
        <v>4394</v>
      </c>
      <c r="C36" s="431" t="s">
        <v>4395</v>
      </c>
      <c r="D36" s="431" t="s">
        <v>4404</v>
      </c>
      <c r="E36" s="431" t="s">
        <v>4405</v>
      </c>
      <c r="F36" s="434">
        <v>426</v>
      </c>
      <c r="G36" s="434">
        <v>4006362</v>
      </c>
      <c r="H36" s="434">
        <v>1</v>
      </c>
      <c r="I36" s="434">
        <v>9404.6056338028175</v>
      </c>
      <c r="J36" s="434">
        <v>378</v>
      </c>
      <c r="K36" s="434">
        <v>3570588</v>
      </c>
      <c r="L36" s="434">
        <v>0.89122949948107533</v>
      </c>
      <c r="M36" s="434">
        <v>9446</v>
      </c>
      <c r="N36" s="434">
        <v>434</v>
      </c>
      <c r="O36" s="434">
        <v>4232802</v>
      </c>
      <c r="P36" s="455">
        <v>1.0565201047733579</v>
      </c>
      <c r="Q36" s="435">
        <v>9753</v>
      </c>
    </row>
    <row r="37" spans="1:17" ht="14.4" customHeight="1" x14ac:dyDescent="0.3">
      <c r="A37" s="430" t="s">
        <v>4460</v>
      </c>
      <c r="B37" s="431" t="s">
        <v>4394</v>
      </c>
      <c r="C37" s="431" t="s">
        <v>4395</v>
      </c>
      <c r="D37" s="431" t="s">
        <v>4408</v>
      </c>
      <c r="E37" s="431" t="s">
        <v>4409</v>
      </c>
      <c r="F37" s="434"/>
      <c r="G37" s="434"/>
      <c r="H37" s="434"/>
      <c r="I37" s="434"/>
      <c r="J37" s="434">
        <v>3</v>
      </c>
      <c r="K37" s="434">
        <v>1716</v>
      </c>
      <c r="L37" s="434"/>
      <c r="M37" s="434">
        <v>572</v>
      </c>
      <c r="N37" s="434"/>
      <c r="O37" s="434"/>
      <c r="P37" s="455"/>
      <c r="Q37" s="435"/>
    </row>
    <row r="38" spans="1:17" ht="14.4" customHeight="1" x14ac:dyDescent="0.3">
      <c r="A38" s="430" t="s">
        <v>4460</v>
      </c>
      <c r="B38" s="431" t="s">
        <v>4394</v>
      </c>
      <c r="C38" s="431" t="s">
        <v>4395</v>
      </c>
      <c r="D38" s="431" t="s">
        <v>4410</v>
      </c>
      <c r="E38" s="431" t="s">
        <v>4411</v>
      </c>
      <c r="F38" s="434"/>
      <c r="G38" s="434"/>
      <c r="H38" s="434"/>
      <c r="I38" s="434"/>
      <c r="J38" s="434">
        <v>3</v>
      </c>
      <c r="K38" s="434">
        <v>3024</v>
      </c>
      <c r="L38" s="434"/>
      <c r="M38" s="434">
        <v>1008</v>
      </c>
      <c r="N38" s="434"/>
      <c r="O38" s="434"/>
      <c r="P38" s="455"/>
      <c r="Q38" s="435"/>
    </row>
    <row r="39" spans="1:17" ht="14.4" customHeight="1" x14ac:dyDescent="0.3">
      <c r="A39" s="430" t="s">
        <v>4460</v>
      </c>
      <c r="B39" s="431" t="s">
        <v>4394</v>
      </c>
      <c r="C39" s="431" t="s">
        <v>4395</v>
      </c>
      <c r="D39" s="431" t="s">
        <v>4414</v>
      </c>
      <c r="E39" s="431" t="s">
        <v>4415</v>
      </c>
      <c r="F39" s="434">
        <v>114</v>
      </c>
      <c r="G39" s="434">
        <v>256641</v>
      </c>
      <c r="H39" s="434">
        <v>1</v>
      </c>
      <c r="I39" s="434">
        <v>2251.2368421052633</v>
      </c>
      <c r="J39" s="434">
        <v>123</v>
      </c>
      <c r="K39" s="434">
        <v>278472</v>
      </c>
      <c r="L39" s="434">
        <v>1.0850643505909032</v>
      </c>
      <c r="M39" s="434">
        <v>2264</v>
      </c>
      <c r="N39" s="434">
        <v>163</v>
      </c>
      <c r="O39" s="434">
        <v>373922</v>
      </c>
      <c r="P39" s="455">
        <v>1.4569846595049116</v>
      </c>
      <c r="Q39" s="435">
        <v>2294</v>
      </c>
    </row>
    <row r="40" spans="1:17" ht="14.4" customHeight="1" x14ac:dyDescent="0.3">
      <c r="A40" s="430" t="s">
        <v>4460</v>
      </c>
      <c r="B40" s="431" t="s">
        <v>4394</v>
      </c>
      <c r="C40" s="431" t="s">
        <v>4395</v>
      </c>
      <c r="D40" s="431" t="s">
        <v>4420</v>
      </c>
      <c r="E40" s="431" t="s">
        <v>4421</v>
      </c>
      <c r="F40" s="434">
        <v>5</v>
      </c>
      <c r="G40" s="434">
        <v>37765</v>
      </c>
      <c r="H40" s="434">
        <v>1</v>
      </c>
      <c r="I40" s="434">
        <v>7553</v>
      </c>
      <c r="J40" s="434">
        <v>4</v>
      </c>
      <c r="K40" s="434">
        <v>30220</v>
      </c>
      <c r="L40" s="434">
        <v>0.80021183635641469</v>
      </c>
      <c r="M40" s="434">
        <v>7555</v>
      </c>
      <c r="N40" s="434">
        <v>2</v>
      </c>
      <c r="O40" s="434">
        <v>15110</v>
      </c>
      <c r="P40" s="455">
        <v>0.40010591817820734</v>
      </c>
      <c r="Q40" s="435">
        <v>7555</v>
      </c>
    </row>
    <row r="41" spans="1:17" ht="14.4" customHeight="1" x14ac:dyDescent="0.3">
      <c r="A41" s="430" t="s">
        <v>4460</v>
      </c>
      <c r="B41" s="431" t="s">
        <v>4394</v>
      </c>
      <c r="C41" s="431" t="s">
        <v>4395</v>
      </c>
      <c r="D41" s="431" t="s">
        <v>4422</v>
      </c>
      <c r="E41" s="431" t="s">
        <v>4423</v>
      </c>
      <c r="F41" s="434"/>
      <c r="G41" s="434"/>
      <c r="H41" s="434"/>
      <c r="I41" s="434"/>
      <c r="J41" s="434">
        <v>1</v>
      </c>
      <c r="K41" s="434">
        <v>0</v>
      </c>
      <c r="L41" s="434"/>
      <c r="M41" s="434">
        <v>0</v>
      </c>
      <c r="N41" s="434">
        <v>2</v>
      </c>
      <c r="O41" s="434">
        <v>0</v>
      </c>
      <c r="P41" s="455"/>
      <c r="Q41" s="435">
        <v>0</v>
      </c>
    </row>
    <row r="42" spans="1:17" ht="14.4" customHeight="1" x14ac:dyDescent="0.3">
      <c r="A42" s="430" t="s">
        <v>4460</v>
      </c>
      <c r="B42" s="431" t="s">
        <v>4394</v>
      </c>
      <c r="C42" s="431" t="s">
        <v>4395</v>
      </c>
      <c r="D42" s="431" t="s">
        <v>4424</v>
      </c>
      <c r="E42" s="431" t="s">
        <v>4425</v>
      </c>
      <c r="F42" s="434"/>
      <c r="G42" s="434"/>
      <c r="H42" s="434"/>
      <c r="I42" s="434"/>
      <c r="J42" s="434">
        <v>4</v>
      </c>
      <c r="K42" s="434">
        <v>0</v>
      </c>
      <c r="L42" s="434"/>
      <c r="M42" s="434">
        <v>0</v>
      </c>
      <c r="N42" s="434">
        <v>1</v>
      </c>
      <c r="O42" s="434">
        <v>0</v>
      </c>
      <c r="P42" s="455"/>
      <c r="Q42" s="435">
        <v>0</v>
      </c>
    </row>
    <row r="43" spans="1:17" ht="14.4" customHeight="1" x14ac:dyDescent="0.3">
      <c r="A43" s="430" t="s">
        <v>4460</v>
      </c>
      <c r="B43" s="431" t="s">
        <v>4394</v>
      </c>
      <c r="C43" s="431" t="s">
        <v>4395</v>
      </c>
      <c r="D43" s="431" t="s">
        <v>4426</v>
      </c>
      <c r="E43" s="431" t="s">
        <v>4427</v>
      </c>
      <c r="F43" s="434"/>
      <c r="G43" s="434"/>
      <c r="H43" s="434"/>
      <c r="I43" s="434"/>
      <c r="J43" s="434">
        <v>3</v>
      </c>
      <c r="K43" s="434">
        <v>0</v>
      </c>
      <c r="L43" s="434"/>
      <c r="M43" s="434">
        <v>0</v>
      </c>
      <c r="N43" s="434"/>
      <c r="O43" s="434"/>
      <c r="P43" s="455"/>
      <c r="Q43" s="435"/>
    </row>
    <row r="44" spans="1:17" ht="14.4" customHeight="1" x14ac:dyDescent="0.3">
      <c r="A44" s="430" t="s">
        <v>4461</v>
      </c>
      <c r="B44" s="431" t="s">
        <v>4394</v>
      </c>
      <c r="C44" s="431" t="s">
        <v>4395</v>
      </c>
      <c r="D44" s="431" t="s">
        <v>4396</v>
      </c>
      <c r="E44" s="431" t="s">
        <v>4397</v>
      </c>
      <c r="F44" s="434"/>
      <c r="G44" s="434"/>
      <c r="H44" s="434"/>
      <c r="I44" s="434"/>
      <c r="J44" s="434">
        <v>1</v>
      </c>
      <c r="K44" s="434">
        <v>503</v>
      </c>
      <c r="L44" s="434"/>
      <c r="M44" s="434">
        <v>503</v>
      </c>
      <c r="N44" s="434"/>
      <c r="O44" s="434"/>
      <c r="P44" s="455"/>
      <c r="Q44" s="435"/>
    </row>
    <row r="45" spans="1:17" ht="14.4" customHeight="1" x14ac:dyDescent="0.3">
      <c r="A45" s="430" t="s">
        <v>4461</v>
      </c>
      <c r="B45" s="431" t="s">
        <v>4394</v>
      </c>
      <c r="C45" s="431" t="s">
        <v>4395</v>
      </c>
      <c r="D45" s="431" t="s">
        <v>4398</v>
      </c>
      <c r="E45" s="431" t="s">
        <v>4399</v>
      </c>
      <c r="F45" s="434"/>
      <c r="G45" s="434"/>
      <c r="H45" s="434"/>
      <c r="I45" s="434"/>
      <c r="J45" s="434"/>
      <c r="K45" s="434"/>
      <c r="L45" s="434"/>
      <c r="M45" s="434"/>
      <c r="N45" s="434">
        <v>1</v>
      </c>
      <c r="O45" s="434">
        <v>12793</v>
      </c>
      <c r="P45" s="455"/>
      <c r="Q45" s="435">
        <v>12793</v>
      </c>
    </row>
    <row r="46" spans="1:17" ht="14.4" customHeight="1" x14ac:dyDescent="0.3">
      <c r="A46" s="430" t="s">
        <v>4461</v>
      </c>
      <c r="B46" s="431" t="s">
        <v>4394</v>
      </c>
      <c r="C46" s="431" t="s">
        <v>4395</v>
      </c>
      <c r="D46" s="431" t="s">
        <v>4400</v>
      </c>
      <c r="E46" s="431" t="s">
        <v>4401</v>
      </c>
      <c r="F46" s="434"/>
      <c r="G46" s="434"/>
      <c r="H46" s="434"/>
      <c r="I46" s="434"/>
      <c r="J46" s="434">
        <v>1</v>
      </c>
      <c r="K46" s="434">
        <v>6284</v>
      </c>
      <c r="L46" s="434"/>
      <c r="M46" s="434">
        <v>6284</v>
      </c>
      <c r="N46" s="434"/>
      <c r="O46" s="434"/>
      <c r="P46" s="455"/>
      <c r="Q46" s="435"/>
    </row>
    <row r="47" spans="1:17" ht="14.4" customHeight="1" x14ac:dyDescent="0.3">
      <c r="A47" s="430" t="s">
        <v>4461</v>
      </c>
      <c r="B47" s="431" t="s">
        <v>4394</v>
      </c>
      <c r="C47" s="431" t="s">
        <v>4395</v>
      </c>
      <c r="D47" s="431" t="s">
        <v>4402</v>
      </c>
      <c r="E47" s="431" t="s">
        <v>4403</v>
      </c>
      <c r="F47" s="434">
        <v>2</v>
      </c>
      <c r="G47" s="434">
        <v>2506</v>
      </c>
      <c r="H47" s="434">
        <v>1</v>
      </c>
      <c r="I47" s="434">
        <v>1253</v>
      </c>
      <c r="J47" s="434">
        <v>1</v>
      </c>
      <c r="K47" s="434">
        <v>1268</v>
      </c>
      <c r="L47" s="434">
        <v>0.50598563447725464</v>
      </c>
      <c r="M47" s="434">
        <v>1268</v>
      </c>
      <c r="N47" s="434"/>
      <c r="O47" s="434"/>
      <c r="P47" s="455"/>
      <c r="Q47" s="435"/>
    </row>
    <row r="48" spans="1:17" ht="14.4" customHeight="1" x14ac:dyDescent="0.3">
      <c r="A48" s="430" t="s">
        <v>4461</v>
      </c>
      <c r="B48" s="431" t="s">
        <v>4394</v>
      </c>
      <c r="C48" s="431" t="s">
        <v>4395</v>
      </c>
      <c r="D48" s="431" t="s">
        <v>4404</v>
      </c>
      <c r="E48" s="431" t="s">
        <v>4405</v>
      </c>
      <c r="F48" s="434">
        <v>7</v>
      </c>
      <c r="G48" s="434">
        <v>65659</v>
      </c>
      <c r="H48" s="434">
        <v>1</v>
      </c>
      <c r="I48" s="434">
        <v>9379.8571428571431</v>
      </c>
      <c r="J48" s="434"/>
      <c r="K48" s="434"/>
      <c r="L48" s="434"/>
      <c r="M48" s="434"/>
      <c r="N48" s="434">
        <v>2</v>
      </c>
      <c r="O48" s="434">
        <v>19506</v>
      </c>
      <c r="P48" s="455">
        <v>0.29708036978936625</v>
      </c>
      <c r="Q48" s="435">
        <v>9753</v>
      </c>
    </row>
    <row r="49" spans="1:17" ht="14.4" customHeight="1" x14ac:dyDescent="0.3">
      <c r="A49" s="430" t="s">
        <v>4461</v>
      </c>
      <c r="B49" s="431" t="s">
        <v>4394</v>
      </c>
      <c r="C49" s="431" t="s">
        <v>4395</v>
      </c>
      <c r="D49" s="431" t="s">
        <v>4412</v>
      </c>
      <c r="E49" s="431" t="s">
        <v>4413</v>
      </c>
      <c r="F49" s="434"/>
      <c r="G49" s="434"/>
      <c r="H49" s="434"/>
      <c r="I49" s="434"/>
      <c r="J49" s="434">
        <v>1</v>
      </c>
      <c r="K49" s="434">
        <v>170</v>
      </c>
      <c r="L49" s="434"/>
      <c r="M49" s="434">
        <v>170</v>
      </c>
      <c r="N49" s="434"/>
      <c r="O49" s="434"/>
      <c r="P49" s="455"/>
      <c r="Q49" s="435"/>
    </row>
    <row r="50" spans="1:17" ht="14.4" customHeight="1" x14ac:dyDescent="0.3">
      <c r="A50" s="430" t="s">
        <v>4461</v>
      </c>
      <c r="B50" s="431" t="s">
        <v>4394</v>
      </c>
      <c r="C50" s="431" t="s">
        <v>4395</v>
      </c>
      <c r="D50" s="431" t="s">
        <v>4414</v>
      </c>
      <c r="E50" s="431" t="s">
        <v>4415</v>
      </c>
      <c r="F50" s="434">
        <v>12</v>
      </c>
      <c r="G50" s="434">
        <v>26922</v>
      </c>
      <c r="H50" s="434">
        <v>1</v>
      </c>
      <c r="I50" s="434">
        <v>2243.5</v>
      </c>
      <c r="J50" s="434"/>
      <c r="K50" s="434"/>
      <c r="L50" s="434"/>
      <c r="M50" s="434"/>
      <c r="N50" s="434"/>
      <c r="O50" s="434"/>
      <c r="P50" s="455"/>
      <c r="Q50" s="435"/>
    </row>
    <row r="51" spans="1:17" ht="14.4" customHeight="1" x14ac:dyDescent="0.3">
      <c r="A51" s="430" t="s">
        <v>4461</v>
      </c>
      <c r="B51" s="431" t="s">
        <v>4394</v>
      </c>
      <c r="C51" s="431" t="s">
        <v>4395</v>
      </c>
      <c r="D51" s="431" t="s">
        <v>4424</v>
      </c>
      <c r="E51" s="431" t="s">
        <v>4425</v>
      </c>
      <c r="F51" s="434"/>
      <c r="G51" s="434"/>
      <c r="H51" s="434"/>
      <c r="I51" s="434"/>
      <c r="J51" s="434"/>
      <c r="K51" s="434"/>
      <c r="L51" s="434"/>
      <c r="M51" s="434"/>
      <c r="N51" s="434">
        <v>1</v>
      </c>
      <c r="O51" s="434">
        <v>0</v>
      </c>
      <c r="P51" s="455"/>
      <c r="Q51" s="435">
        <v>0</v>
      </c>
    </row>
    <row r="52" spans="1:17" ht="14.4" customHeight="1" x14ac:dyDescent="0.3">
      <c r="A52" s="430" t="s">
        <v>4462</v>
      </c>
      <c r="B52" s="431" t="s">
        <v>4394</v>
      </c>
      <c r="C52" s="431" t="s">
        <v>4395</v>
      </c>
      <c r="D52" s="431" t="s">
        <v>4396</v>
      </c>
      <c r="E52" s="431" t="s">
        <v>4397</v>
      </c>
      <c r="F52" s="434">
        <v>15</v>
      </c>
      <c r="G52" s="434">
        <v>7499</v>
      </c>
      <c r="H52" s="434">
        <v>1</v>
      </c>
      <c r="I52" s="434">
        <v>499.93333333333334</v>
      </c>
      <c r="J52" s="434">
        <v>12</v>
      </c>
      <c r="K52" s="434">
        <v>6036</v>
      </c>
      <c r="L52" s="434">
        <v>0.80490732097613016</v>
      </c>
      <c r="M52" s="434">
        <v>503</v>
      </c>
      <c r="N52" s="434">
        <v>10</v>
      </c>
      <c r="O52" s="434">
        <v>5080</v>
      </c>
      <c r="P52" s="455">
        <v>0.67742365648753167</v>
      </c>
      <c r="Q52" s="435">
        <v>508</v>
      </c>
    </row>
    <row r="53" spans="1:17" ht="14.4" customHeight="1" x14ac:dyDescent="0.3">
      <c r="A53" s="430" t="s">
        <v>4462</v>
      </c>
      <c r="B53" s="431" t="s">
        <v>4394</v>
      </c>
      <c r="C53" s="431" t="s">
        <v>4395</v>
      </c>
      <c r="D53" s="431" t="s">
        <v>4398</v>
      </c>
      <c r="E53" s="431" t="s">
        <v>4399</v>
      </c>
      <c r="F53" s="434"/>
      <c r="G53" s="434"/>
      <c r="H53" s="434"/>
      <c r="I53" s="434"/>
      <c r="J53" s="434">
        <v>2</v>
      </c>
      <c r="K53" s="434">
        <v>25584</v>
      </c>
      <c r="L53" s="434"/>
      <c r="M53" s="434">
        <v>12792</v>
      </c>
      <c r="N53" s="434"/>
      <c r="O53" s="434"/>
      <c r="P53" s="455"/>
      <c r="Q53" s="435"/>
    </row>
    <row r="54" spans="1:17" ht="14.4" customHeight="1" x14ac:dyDescent="0.3">
      <c r="A54" s="430" t="s">
        <v>4462</v>
      </c>
      <c r="B54" s="431" t="s">
        <v>4394</v>
      </c>
      <c r="C54" s="431" t="s">
        <v>4395</v>
      </c>
      <c r="D54" s="431" t="s">
        <v>4400</v>
      </c>
      <c r="E54" s="431" t="s">
        <v>4401</v>
      </c>
      <c r="F54" s="434">
        <v>12</v>
      </c>
      <c r="G54" s="434">
        <v>75236</v>
      </c>
      <c r="H54" s="434">
        <v>1</v>
      </c>
      <c r="I54" s="434">
        <v>6269.666666666667</v>
      </c>
      <c r="J54" s="434">
        <v>10</v>
      </c>
      <c r="K54" s="434">
        <v>62840</v>
      </c>
      <c r="L54" s="434">
        <v>0.83523844967834548</v>
      </c>
      <c r="M54" s="434">
        <v>6284</v>
      </c>
      <c r="N54" s="434">
        <v>8</v>
      </c>
      <c r="O54" s="434">
        <v>51216</v>
      </c>
      <c r="P54" s="455">
        <v>0.68073794460098891</v>
      </c>
      <c r="Q54" s="435">
        <v>6402</v>
      </c>
    </row>
    <row r="55" spans="1:17" ht="14.4" customHeight="1" x14ac:dyDescent="0.3">
      <c r="A55" s="430" t="s">
        <v>4462</v>
      </c>
      <c r="B55" s="431" t="s">
        <v>4394</v>
      </c>
      <c r="C55" s="431" t="s">
        <v>4395</v>
      </c>
      <c r="D55" s="431" t="s">
        <v>4402</v>
      </c>
      <c r="E55" s="431" t="s">
        <v>4403</v>
      </c>
      <c r="F55" s="434">
        <v>15</v>
      </c>
      <c r="G55" s="434">
        <v>18851</v>
      </c>
      <c r="H55" s="434">
        <v>1</v>
      </c>
      <c r="I55" s="434">
        <v>1256.7333333333333</v>
      </c>
      <c r="J55" s="434">
        <v>12</v>
      </c>
      <c r="K55" s="434">
        <v>15216</v>
      </c>
      <c r="L55" s="434">
        <v>0.80717203331388254</v>
      </c>
      <c r="M55" s="434">
        <v>1268</v>
      </c>
      <c r="N55" s="434">
        <v>14</v>
      </c>
      <c r="O55" s="434">
        <v>17962</v>
      </c>
      <c r="P55" s="455">
        <v>0.95284069810620131</v>
      </c>
      <c r="Q55" s="435">
        <v>1283</v>
      </c>
    </row>
    <row r="56" spans="1:17" ht="14.4" customHeight="1" x14ac:dyDescent="0.3">
      <c r="A56" s="430" t="s">
        <v>4462</v>
      </c>
      <c r="B56" s="431" t="s">
        <v>4394</v>
      </c>
      <c r="C56" s="431" t="s">
        <v>4395</v>
      </c>
      <c r="D56" s="431" t="s">
        <v>4404</v>
      </c>
      <c r="E56" s="431" t="s">
        <v>4405</v>
      </c>
      <c r="F56" s="434"/>
      <c r="G56" s="434"/>
      <c r="H56" s="434"/>
      <c r="I56" s="434"/>
      <c r="J56" s="434">
        <v>4</v>
      </c>
      <c r="K56" s="434">
        <v>37784</v>
      </c>
      <c r="L56" s="434"/>
      <c r="M56" s="434">
        <v>9446</v>
      </c>
      <c r="N56" s="434"/>
      <c r="O56" s="434"/>
      <c r="P56" s="455"/>
      <c r="Q56" s="435"/>
    </row>
    <row r="57" spans="1:17" ht="14.4" customHeight="1" x14ac:dyDescent="0.3">
      <c r="A57" s="430" t="s">
        <v>4462</v>
      </c>
      <c r="B57" s="431" t="s">
        <v>4394</v>
      </c>
      <c r="C57" s="431" t="s">
        <v>4395</v>
      </c>
      <c r="D57" s="431" t="s">
        <v>4406</v>
      </c>
      <c r="E57" s="431" t="s">
        <v>4407</v>
      </c>
      <c r="F57" s="434">
        <v>15</v>
      </c>
      <c r="G57" s="434">
        <v>2471</v>
      </c>
      <c r="H57" s="434">
        <v>1</v>
      </c>
      <c r="I57" s="434">
        <v>164.73333333333332</v>
      </c>
      <c r="J57" s="434">
        <v>10</v>
      </c>
      <c r="K57" s="434">
        <v>1660</v>
      </c>
      <c r="L57" s="434">
        <v>0.67179279643868883</v>
      </c>
      <c r="M57" s="434">
        <v>166</v>
      </c>
      <c r="N57" s="434">
        <v>10</v>
      </c>
      <c r="O57" s="434">
        <v>1780</v>
      </c>
      <c r="P57" s="455">
        <v>0.72035613112100361</v>
      </c>
      <c r="Q57" s="435">
        <v>178</v>
      </c>
    </row>
    <row r="58" spans="1:17" ht="14.4" customHeight="1" x14ac:dyDescent="0.3">
      <c r="A58" s="430" t="s">
        <v>4462</v>
      </c>
      <c r="B58" s="431" t="s">
        <v>4394</v>
      </c>
      <c r="C58" s="431" t="s">
        <v>4395</v>
      </c>
      <c r="D58" s="431" t="s">
        <v>4408</v>
      </c>
      <c r="E58" s="431" t="s">
        <v>4409</v>
      </c>
      <c r="F58" s="434"/>
      <c r="G58" s="434"/>
      <c r="H58" s="434"/>
      <c r="I58" s="434"/>
      <c r="J58" s="434"/>
      <c r="K58" s="434"/>
      <c r="L58" s="434"/>
      <c r="M58" s="434"/>
      <c r="N58" s="434">
        <v>12</v>
      </c>
      <c r="O58" s="434">
        <v>6948</v>
      </c>
      <c r="P58" s="455"/>
      <c r="Q58" s="435">
        <v>579</v>
      </c>
    </row>
    <row r="59" spans="1:17" ht="14.4" customHeight="1" x14ac:dyDescent="0.3">
      <c r="A59" s="430" t="s">
        <v>4462</v>
      </c>
      <c r="B59" s="431" t="s">
        <v>4394</v>
      </c>
      <c r="C59" s="431" t="s">
        <v>4395</v>
      </c>
      <c r="D59" s="431" t="s">
        <v>4410</v>
      </c>
      <c r="E59" s="431" t="s">
        <v>4411</v>
      </c>
      <c r="F59" s="434"/>
      <c r="G59" s="434"/>
      <c r="H59" s="434"/>
      <c r="I59" s="434"/>
      <c r="J59" s="434"/>
      <c r="K59" s="434"/>
      <c r="L59" s="434"/>
      <c r="M59" s="434"/>
      <c r="N59" s="434">
        <v>12</v>
      </c>
      <c r="O59" s="434">
        <v>12132</v>
      </c>
      <c r="P59" s="455"/>
      <c r="Q59" s="435">
        <v>1011</v>
      </c>
    </row>
    <row r="60" spans="1:17" ht="14.4" customHeight="1" x14ac:dyDescent="0.3">
      <c r="A60" s="430" t="s">
        <v>4462</v>
      </c>
      <c r="B60" s="431" t="s">
        <v>4394</v>
      </c>
      <c r="C60" s="431" t="s">
        <v>4395</v>
      </c>
      <c r="D60" s="431" t="s">
        <v>4412</v>
      </c>
      <c r="E60" s="431" t="s">
        <v>4413</v>
      </c>
      <c r="F60" s="434"/>
      <c r="G60" s="434"/>
      <c r="H60" s="434"/>
      <c r="I60" s="434"/>
      <c r="J60" s="434">
        <v>1</v>
      </c>
      <c r="K60" s="434">
        <v>170</v>
      </c>
      <c r="L60" s="434"/>
      <c r="M60" s="434">
        <v>170</v>
      </c>
      <c r="N60" s="434"/>
      <c r="O60" s="434"/>
      <c r="P60" s="455"/>
      <c r="Q60" s="435"/>
    </row>
    <row r="61" spans="1:17" ht="14.4" customHeight="1" x14ac:dyDescent="0.3">
      <c r="A61" s="430" t="s">
        <v>4462</v>
      </c>
      <c r="B61" s="431" t="s">
        <v>4394</v>
      </c>
      <c r="C61" s="431" t="s">
        <v>4395</v>
      </c>
      <c r="D61" s="431" t="s">
        <v>4414</v>
      </c>
      <c r="E61" s="431" t="s">
        <v>4415</v>
      </c>
      <c r="F61" s="434"/>
      <c r="G61" s="434"/>
      <c r="H61" s="434"/>
      <c r="I61" s="434"/>
      <c r="J61" s="434">
        <v>20</v>
      </c>
      <c r="K61" s="434">
        <v>45280</v>
      </c>
      <c r="L61" s="434"/>
      <c r="M61" s="434">
        <v>2264</v>
      </c>
      <c r="N61" s="434"/>
      <c r="O61" s="434"/>
      <c r="P61" s="455"/>
      <c r="Q61" s="435"/>
    </row>
    <row r="62" spans="1:17" ht="14.4" customHeight="1" x14ac:dyDescent="0.3">
      <c r="A62" s="430" t="s">
        <v>4462</v>
      </c>
      <c r="B62" s="431" t="s">
        <v>4394</v>
      </c>
      <c r="C62" s="431" t="s">
        <v>4395</v>
      </c>
      <c r="D62" s="431" t="s">
        <v>4430</v>
      </c>
      <c r="E62" s="431" t="s">
        <v>4431</v>
      </c>
      <c r="F62" s="434"/>
      <c r="G62" s="434"/>
      <c r="H62" s="434"/>
      <c r="I62" s="434"/>
      <c r="J62" s="434">
        <v>2</v>
      </c>
      <c r="K62" s="434">
        <v>0</v>
      </c>
      <c r="L62" s="434"/>
      <c r="M62" s="434">
        <v>0</v>
      </c>
      <c r="N62" s="434"/>
      <c r="O62" s="434"/>
      <c r="P62" s="455"/>
      <c r="Q62" s="435"/>
    </row>
    <row r="63" spans="1:17" ht="14.4" customHeight="1" x14ac:dyDescent="0.3">
      <c r="A63" s="430" t="s">
        <v>4463</v>
      </c>
      <c r="B63" s="431" t="s">
        <v>4394</v>
      </c>
      <c r="C63" s="431" t="s">
        <v>4395</v>
      </c>
      <c r="D63" s="431" t="s">
        <v>4408</v>
      </c>
      <c r="E63" s="431" t="s">
        <v>4409</v>
      </c>
      <c r="F63" s="434"/>
      <c r="G63" s="434"/>
      <c r="H63" s="434"/>
      <c r="I63" s="434"/>
      <c r="J63" s="434"/>
      <c r="K63" s="434"/>
      <c r="L63" s="434"/>
      <c r="M63" s="434"/>
      <c r="N63" s="434">
        <v>28</v>
      </c>
      <c r="O63" s="434">
        <v>16212</v>
      </c>
      <c r="P63" s="455"/>
      <c r="Q63" s="435">
        <v>579</v>
      </c>
    </row>
    <row r="64" spans="1:17" ht="14.4" customHeight="1" x14ac:dyDescent="0.3">
      <c r="A64" s="430" t="s">
        <v>4463</v>
      </c>
      <c r="B64" s="431" t="s">
        <v>4394</v>
      </c>
      <c r="C64" s="431" t="s">
        <v>4395</v>
      </c>
      <c r="D64" s="431" t="s">
        <v>4414</v>
      </c>
      <c r="E64" s="431" t="s">
        <v>4415</v>
      </c>
      <c r="F64" s="434"/>
      <c r="G64" s="434"/>
      <c r="H64" s="434"/>
      <c r="I64" s="434"/>
      <c r="J64" s="434"/>
      <c r="K64" s="434"/>
      <c r="L64" s="434"/>
      <c r="M64" s="434"/>
      <c r="N64" s="434">
        <v>28</v>
      </c>
      <c r="O64" s="434">
        <v>64232</v>
      </c>
      <c r="P64" s="455"/>
      <c r="Q64" s="435">
        <v>2294</v>
      </c>
    </row>
    <row r="65" spans="1:17" ht="14.4" customHeight="1" x14ac:dyDescent="0.3">
      <c r="A65" s="430" t="s">
        <v>4463</v>
      </c>
      <c r="B65" s="431" t="s">
        <v>4394</v>
      </c>
      <c r="C65" s="431" t="s">
        <v>4395</v>
      </c>
      <c r="D65" s="431" t="s">
        <v>4432</v>
      </c>
      <c r="E65" s="431" t="s">
        <v>4433</v>
      </c>
      <c r="F65" s="434"/>
      <c r="G65" s="434"/>
      <c r="H65" s="434"/>
      <c r="I65" s="434"/>
      <c r="J65" s="434"/>
      <c r="K65" s="434"/>
      <c r="L65" s="434"/>
      <c r="M65" s="434"/>
      <c r="N65" s="434">
        <v>1</v>
      </c>
      <c r="O65" s="434">
        <v>391</v>
      </c>
      <c r="P65" s="455"/>
      <c r="Q65" s="435">
        <v>391</v>
      </c>
    </row>
    <row r="66" spans="1:17" ht="14.4" customHeight="1" x14ac:dyDescent="0.3">
      <c r="A66" s="430" t="s">
        <v>4464</v>
      </c>
      <c r="B66" s="431" t="s">
        <v>4394</v>
      </c>
      <c r="C66" s="431" t="s">
        <v>4395</v>
      </c>
      <c r="D66" s="431" t="s">
        <v>4465</v>
      </c>
      <c r="E66" s="431" t="s">
        <v>4466</v>
      </c>
      <c r="F66" s="434">
        <v>8</v>
      </c>
      <c r="G66" s="434">
        <v>5344</v>
      </c>
      <c r="H66" s="434">
        <v>1</v>
      </c>
      <c r="I66" s="434">
        <v>668</v>
      </c>
      <c r="J66" s="434">
        <v>12</v>
      </c>
      <c r="K66" s="434">
        <v>8112</v>
      </c>
      <c r="L66" s="434">
        <v>1.5179640718562875</v>
      </c>
      <c r="M66" s="434">
        <v>676</v>
      </c>
      <c r="N66" s="434">
        <v>9</v>
      </c>
      <c r="O66" s="434">
        <v>6336</v>
      </c>
      <c r="P66" s="455">
        <v>1.1856287425149701</v>
      </c>
      <c r="Q66" s="435">
        <v>704</v>
      </c>
    </row>
    <row r="67" spans="1:17" ht="14.4" customHeight="1" x14ac:dyDescent="0.3">
      <c r="A67" s="430" t="s">
        <v>4464</v>
      </c>
      <c r="B67" s="431" t="s">
        <v>4394</v>
      </c>
      <c r="C67" s="431" t="s">
        <v>4395</v>
      </c>
      <c r="D67" s="431" t="s">
        <v>4396</v>
      </c>
      <c r="E67" s="431" t="s">
        <v>4397</v>
      </c>
      <c r="F67" s="434">
        <v>5</v>
      </c>
      <c r="G67" s="434">
        <v>2505</v>
      </c>
      <c r="H67" s="434">
        <v>1</v>
      </c>
      <c r="I67" s="434">
        <v>501</v>
      </c>
      <c r="J67" s="434">
        <v>10</v>
      </c>
      <c r="K67" s="434">
        <v>5030</v>
      </c>
      <c r="L67" s="434">
        <v>2.007984031936128</v>
      </c>
      <c r="M67" s="434">
        <v>503</v>
      </c>
      <c r="N67" s="434">
        <v>7</v>
      </c>
      <c r="O67" s="434">
        <v>3556</v>
      </c>
      <c r="P67" s="455">
        <v>1.419560878243513</v>
      </c>
      <c r="Q67" s="435">
        <v>508</v>
      </c>
    </row>
    <row r="68" spans="1:17" ht="14.4" customHeight="1" x14ac:dyDescent="0.3">
      <c r="A68" s="430" t="s">
        <v>4464</v>
      </c>
      <c r="B68" s="431" t="s">
        <v>4394</v>
      </c>
      <c r="C68" s="431" t="s">
        <v>4395</v>
      </c>
      <c r="D68" s="431" t="s">
        <v>4467</v>
      </c>
      <c r="E68" s="431" t="s">
        <v>4468</v>
      </c>
      <c r="F68" s="434"/>
      <c r="G68" s="434"/>
      <c r="H68" s="434"/>
      <c r="I68" s="434"/>
      <c r="J68" s="434">
        <v>0</v>
      </c>
      <c r="K68" s="434">
        <v>0</v>
      </c>
      <c r="L68" s="434"/>
      <c r="M68" s="434"/>
      <c r="N68" s="434"/>
      <c r="O68" s="434"/>
      <c r="P68" s="455"/>
      <c r="Q68" s="435"/>
    </row>
    <row r="69" spans="1:17" ht="14.4" customHeight="1" x14ac:dyDescent="0.3">
      <c r="A69" s="430" t="s">
        <v>4464</v>
      </c>
      <c r="B69" s="431" t="s">
        <v>4394</v>
      </c>
      <c r="C69" s="431" t="s">
        <v>4395</v>
      </c>
      <c r="D69" s="431" t="s">
        <v>4400</v>
      </c>
      <c r="E69" s="431" t="s">
        <v>4401</v>
      </c>
      <c r="F69" s="434">
        <v>5</v>
      </c>
      <c r="G69" s="434">
        <v>31380</v>
      </c>
      <c r="H69" s="434">
        <v>1</v>
      </c>
      <c r="I69" s="434">
        <v>6276</v>
      </c>
      <c r="J69" s="434">
        <v>8</v>
      </c>
      <c r="K69" s="434">
        <v>50272</v>
      </c>
      <c r="L69" s="434">
        <v>1.6020395156150413</v>
      </c>
      <c r="M69" s="434">
        <v>6284</v>
      </c>
      <c r="N69" s="434">
        <v>6</v>
      </c>
      <c r="O69" s="434">
        <v>38412</v>
      </c>
      <c r="P69" s="455">
        <v>1.2240917782026768</v>
      </c>
      <c r="Q69" s="435">
        <v>6402</v>
      </c>
    </row>
    <row r="70" spans="1:17" ht="14.4" customHeight="1" x14ac:dyDescent="0.3">
      <c r="A70" s="430" t="s">
        <v>4464</v>
      </c>
      <c r="B70" s="431" t="s">
        <v>4394</v>
      </c>
      <c r="C70" s="431" t="s">
        <v>4395</v>
      </c>
      <c r="D70" s="431" t="s">
        <v>4402</v>
      </c>
      <c r="E70" s="431" t="s">
        <v>4403</v>
      </c>
      <c r="F70" s="434">
        <v>26</v>
      </c>
      <c r="G70" s="434">
        <v>32706</v>
      </c>
      <c r="H70" s="434">
        <v>1</v>
      </c>
      <c r="I70" s="434">
        <v>1257.9230769230769</v>
      </c>
      <c r="J70" s="434">
        <v>35</v>
      </c>
      <c r="K70" s="434">
        <v>44380</v>
      </c>
      <c r="L70" s="434">
        <v>1.3569375649727879</v>
      </c>
      <c r="M70" s="434">
        <v>1268</v>
      </c>
      <c r="N70" s="434">
        <v>27</v>
      </c>
      <c r="O70" s="434">
        <v>34641</v>
      </c>
      <c r="P70" s="455">
        <v>1.0591634562465602</v>
      </c>
      <c r="Q70" s="435">
        <v>1283</v>
      </c>
    </row>
    <row r="71" spans="1:17" ht="14.4" customHeight="1" x14ac:dyDescent="0.3">
      <c r="A71" s="430" t="s">
        <v>4464</v>
      </c>
      <c r="B71" s="431" t="s">
        <v>4394</v>
      </c>
      <c r="C71" s="431" t="s">
        <v>4395</v>
      </c>
      <c r="D71" s="431" t="s">
        <v>4404</v>
      </c>
      <c r="E71" s="431" t="s">
        <v>4405</v>
      </c>
      <c r="F71" s="434">
        <v>24</v>
      </c>
      <c r="G71" s="434">
        <v>225288</v>
      </c>
      <c r="H71" s="434">
        <v>1</v>
      </c>
      <c r="I71" s="434">
        <v>9387</v>
      </c>
      <c r="J71" s="434">
        <v>24</v>
      </c>
      <c r="K71" s="434">
        <v>226704</v>
      </c>
      <c r="L71" s="434">
        <v>1.0062852881644828</v>
      </c>
      <c r="M71" s="434">
        <v>9446</v>
      </c>
      <c r="N71" s="434">
        <v>24</v>
      </c>
      <c r="O71" s="434">
        <v>234072</v>
      </c>
      <c r="P71" s="455">
        <v>1.0389900926813678</v>
      </c>
      <c r="Q71" s="435">
        <v>9753</v>
      </c>
    </row>
    <row r="72" spans="1:17" ht="14.4" customHeight="1" x14ac:dyDescent="0.3">
      <c r="A72" s="430" t="s">
        <v>4464</v>
      </c>
      <c r="B72" s="431" t="s">
        <v>4394</v>
      </c>
      <c r="C72" s="431" t="s">
        <v>4395</v>
      </c>
      <c r="D72" s="431" t="s">
        <v>4408</v>
      </c>
      <c r="E72" s="431" t="s">
        <v>4409</v>
      </c>
      <c r="F72" s="434"/>
      <c r="G72" s="434"/>
      <c r="H72" s="434"/>
      <c r="I72" s="434"/>
      <c r="J72" s="434">
        <v>3</v>
      </c>
      <c r="K72" s="434">
        <v>1716</v>
      </c>
      <c r="L72" s="434"/>
      <c r="M72" s="434">
        <v>572</v>
      </c>
      <c r="N72" s="434">
        <v>28</v>
      </c>
      <c r="O72" s="434">
        <v>16212</v>
      </c>
      <c r="P72" s="455"/>
      <c r="Q72" s="435">
        <v>579</v>
      </c>
    </row>
    <row r="73" spans="1:17" ht="14.4" customHeight="1" x14ac:dyDescent="0.3">
      <c r="A73" s="430" t="s">
        <v>4464</v>
      </c>
      <c r="B73" s="431" t="s">
        <v>4394</v>
      </c>
      <c r="C73" s="431" t="s">
        <v>4395</v>
      </c>
      <c r="D73" s="431" t="s">
        <v>4410</v>
      </c>
      <c r="E73" s="431" t="s">
        <v>4411</v>
      </c>
      <c r="F73" s="434"/>
      <c r="G73" s="434"/>
      <c r="H73" s="434"/>
      <c r="I73" s="434"/>
      <c r="J73" s="434">
        <v>3</v>
      </c>
      <c r="K73" s="434">
        <v>3024</v>
      </c>
      <c r="L73" s="434"/>
      <c r="M73" s="434">
        <v>1008</v>
      </c>
      <c r="N73" s="434"/>
      <c r="O73" s="434"/>
      <c r="P73" s="455"/>
      <c r="Q73" s="435"/>
    </row>
    <row r="74" spans="1:17" ht="14.4" customHeight="1" x14ac:dyDescent="0.3">
      <c r="A74" s="430" t="s">
        <v>4464</v>
      </c>
      <c r="B74" s="431" t="s">
        <v>4394</v>
      </c>
      <c r="C74" s="431" t="s">
        <v>4395</v>
      </c>
      <c r="D74" s="431" t="s">
        <v>4412</v>
      </c>
      <c r="E74" s="431" t="s">
        <v>4413</v>
      </c>
      <c r="F74" s="434">
        <v>5</v>
      </c>
      <c r="G74" s="434">
        <v>845</v>
      </c>
      <c r="H74" s="434">
        <v>1</v>
      </c>
      <c r="I74" s="434">
        <v>169</v>
      </c>
      <c r="J74" s="434">
        <v>10</v>
      </c>
      <c r="K74" s="434">
        <v>1700</v>
      </c>
      <c r="L74" s="434">
        <v>2.0118343195266273</v>
      </c>
      <c r="M74" s="434">
        <v>170</v>
      </c>
      <c r="N74" s="434">
        <v>9</v>
      </c>
      <c r="O74" s="434">
        <v>1584</v>
      </c>
      <c r="P74" s="455">
        <v>1.8745562130177515</v>
      </c>
      <c r="Q74" s="435">
        <v>176</v>
      </c>
    </row>
    <row r="75" spans="1:17" ht="14.4" customHeight="1" x14ac:dyDescent="0.3">
      <c r="A75" s="430" t="s">
        <v>4464</v>
      </c>
      <c r="B75" s="431" t="s">
        <v>4394</v>
      </c>
      <c r="C75" s="431" t="s">
        <v>4395</v>
      </c>
      <c r="D75" s="431" t="s">
        <v>4414</v>
      </c>
      <c r="E75" s="431" t="s">
        <v>4415</v>
      </c>
      <c r="F75" s="434">
        <v>78</v>
      </c>
      <c r="G75" s="434">
        <v>175497</v>
      </c>
      <c r="H75" s="434">
        <v>1</v>
      </c>
      <c r="I75" s="434">
        <v>2249.9615384615386</v>
      </c>
      <c r="J75" s="434">
        <v>81</v>
      </c>
      <c r="K75" s="434">
        <v>183384</v>
      </c>
      <c r="L75" s="434">
        <v>1.0449409391613531</v>
      </c>
      <c r="M75" s="434">
        <v>2264</v>
      </c>
      <c r="N75" s="434">
        <v>96</v>
      </c>
      <c r="O75" s="434">
        <v>220224</v>
      </c>
      <c r="P75" s="455">
        <v>1.2548590574197849</v>
      </c>
      <c r="Q75" s="435">
        <v>2294</v>
      </c>
    </row>
    <row r="76" spans="1:17" ht="14.4" customHeight="1" x14ac:dyDescent="0.3">
      <c r="A76" s="430" t="s">
        <v>4464</v>
      </c>
      <c r="B76" s="431" t="s">
        <v>4394</v>
      </c>
      <c r="C76" s="431" t="s">
        <v>4395</v>
      </c>
      <c r="D76" s="431" t="s">
        <v>4432</v>
      </c>
      <c r="E76" s="431" t="s">
        <v>4433</v>
      </c>
      <c r="F76" s="434"/>
      <c r="G76" s="434"/>
      <c r="H76" s="434"/>
      <c r="I76" s="434"/>
      <c r="J76" s="434"/>
      <c r="K76" s="434"/>
      <c r="L76" s="434"/>
      <c r="M76" s="434"/>
      <c r="N76" s="434">
        <v>1</v>
      </c>
      <c r="O76" s="434">
        <v>391</v>
      </c>
      <c r="P76" s="455"/>
      <c r="Q76" s="435">
        <v>391</v>
      </c>
    </row>
    <row r="77" spans="1:17" ht="14.4" customHeight="1" x14ac:dyDescent="0.3">
      <c r="A77" s="430" t="s">
        <v>4469</v>
      </c>
      <c r="B77" s="431" t="s">
        <v>4394</v>
      </c>
      <c r="C77" s="431" t="s">
        <v>4395</v>
      </c>
      <c r="D77" s="431" t="s">
        <v>4398</v>
      </c>
      <c r="E77" s="431" t="s">
        <v>4399</v>
      </c>
      <c r="F77" s="434"/>
      <c r="G77" s="434"/>
      <c r="H77" s="434"/>
      <c r="I77" s="434"/>
      <c r="J77" s="434"/>
      <c r="K77" s="434"/>
      <c r="L77" s="434"/>
      <c r="M77" s="434"/>
      <c r="N77" s="434">
        <v>1</v>
      </c>
      <c r="O77" s="434">
        <v>12793</v>
      </c>
      <c r="P77" s="455"/>
      <c r="Q77" s="435">
        <v>12793</v>
      </c>
    </row>
    <row r="78" spans="1:17" ht="14.4" customHeight="1" x14ac:dyDescent="0.3">
      <c r="A78" s="430" t="s">
        <v>4469</v>
      </c>
      <c r="B78" s="431" t="s">
        <v>4394</v>
      </c>
      <c r="C78" s="431" t="s">
        <v>4395</v>
      </c>
      <c r="D78" s="431" t="s">
        <v>4402</v>
      </c>
      <c r="E78" s="431" t="s">
        <v>4403</v>
      </c>
      <c r="F78" s="434">
        <v>1</v>
      </c>
      <c r="G78" s="434">
        <v>1261</v>
      </c>
      <c r="H78" s="434">
        <v>1</v>
      </c>
      <c r="I78" s="434">
        <v>1261</v>
      </c>
      <c r="J78" s="434"/>
      <c r="K78" s="434"/>
      <c r="L78" s="434"/>
      <c r="M78" s="434"/>
      <c r="N78" s="434">
        <v>1</v>
      </c>
      <c r="O78" s="434">
        <v>1283</v>
      </c>
      <c r="P78" s="455">
        <v>1.0174464710547184</v>
      </c>
      <c r="Q78" s="435">
        <v>1283</v>
      </c>
    </row>
    <row r="79" spans="1:17" ht="14.4" customHeight="1" x14ac:dyDescent="0.3">
      <c r="A79" s="430" t="s">
        <v>4469</v>
      </c>
      <c r="B79" s="431" t="s">
        <v>4394</v>
      </c>
      <c r="C79" s="431" t="s">
        <v>4395</v>
      </c>
      <c r="D79" s="431" t="s">
        <v>4404</v>
      </c>
      <c r="E79" s="431" t="s">
        <v>4405</v>
      </c>
      <c r="F79" s="434">
        <v>4</v>
      </c>
      <c r="G79" s="434">
        <v>37648</v>
      </c>
      <c r="H79" s="434">
        <v>1</v>
      </c>
      <c r="I79" s="434">
        <v>9412</v>
      </c>
      <c r="J79" s="434"/>
      <c r="K79" s="434"/>
      <c r="L79" s="434"/>
      <c r="M79" s="434"/>
      <c r="N79" s="434">
        <v>2</v>
      </c>
      <c r="O79" s="434">
        <v>19506</v>
      </c>
      <c r="P79" s="455">
        <v>0.51811517212069702</v>
      </c>
      <c r="Q79" s="435">
        <v>9753</v>
      </c>
    </row>
    <row r="80" spans="1:17" ht="14.4" customHeight="1" x14ac:dyDescent="0.3">
      <c r="A80" s="430" t="s">
        <v>4469</v>
      </c>
      <c r="B80" s="431" t="s">
        <v>4394</v>
      </c>
      <c r="C80" s="431" t="s">
        <v>4395</v>
      </c>
      <c r="D80" s="431" t="s">
        <v>4414</v>
      </c>
      <c r="E80" s="431" t="s">
        <v>4415</v>
      </c>
      <c r="F80" s="434"/>
      <c r="G80" s="434"/>
      <c r="H80" s="434"/>
      <c r="I80" s="434"/>
      <c r="J80" s="434"/>
      <c r="K80" s="434"/>
      <c r="L80" s="434"/>
      <c r="M80" s="434"/>
      <c r="N80" s="434">
        <v>3</v>
      </c>
      <c r="O80" s="434">
        <v>6882</v>
      </c>
      <c r="P80" s="455"/>
      <c r="Q80" s="435">
        <v>2294</v>
      </c>
    </row>
    <row r="81" spans="1:17" ht="14.4" customHeight="1" x14ac:dyDescent="0.3">
      <c r="A81" s="430" t="s">
        <v>4469</v>
      </c>
      <c r="B81" s="431" t="s">
        <v>4394</v>
      </c>
      <c r="C81" s="431" t="s">
        <v>4395</v>
      </c>
      <c r="D81" s="431" t="s">
        <v>4420</v>
      </c>
      <c r="E81" s="431" t="s">
        <v>4421</v>
      </c>
      <c r="F81" s="434">
        <v>2</v>
      </c>
      <c r="G81" s="434">
        <v>15106</v>
      </c>
      <c r="H81" s="434">
        <v>1</v>
      </c>
      <c r="I81" s="434">
        <v>7553</v>
      </c>
      <c r="J81" s="434"/>
      <c r="K81" s="434"/>
      <c r="L81" s="434"/>
      <c r="M81" s="434"/>
      <c r="N81" s="434"/>
      <c r="O81" s="434"/>
      <c r="P81" s="455"/>
      <c r="Q81" s="435"/>
    </row>
    <row r="82" spans="1:17" ht="14.4" customHeight="1" x14ac:dyDescent="0.3">
      <c r="A82" s="430" t="s">
        <v>4469</v>
      </c>
      <c r="B82" s="431" t="s">
        <v>4394</v>
      </c>
      <c r="C82" s="431" t="s">
        <v>4395</v>
      </c>
      <c r="D82" s="431" t="s">
        <v>4424</v>
      </c>
      <c r="E82" s="431" t="s">
        <v>4425</v>
      </c>
      <c r="F82" s="434"/>
      <c r="G82" s="434"/>
      <c r="H82" s="434"/>
      <c r="I82" s="434"/>
      <c r="J82" s="434"/>
      <c r="K82" s="434"/>
      <c r="L82" s="434"/>
      <c r="M82" s="434"/>
      <c r="N82" s="434">
        <v>1</v>
      </c>
      <c r="O82" s="434">
        <v>0</v>
      </c>
      <c r="P82" s="455"/>
      <c r="Q82" s="435">
        <v>0</v>
      </c>
    </row>
    <row r="83" spans="1:17" ht="14.4" customHeight="1" x14ac:dyDescent="0.3">
      <c r="A83" s="430" t="s">
        <v>4470</v>
      </c>
      <c r="B83" s="431" t="s">
        <v>4394</v>
      </c>
      <c r="C83" s="431" t="s">
        <v>4395</v>
      </c>
      <c r="D83" s="431" t="s">
        <v>4398</v>
      </c>
      <c r="E83" s="431" t="s">
        <v>4399</v>
      </c>
      <c r="F83" s="434"/>
      <c r="G83" s="434"/>
      <c r="H83" s="434"/>
      <c r="I83" s="434"/>
      <c r="J83" s="434">
        <v>1</v>
      </c>
      <c r="K83" s="434">
        <v>12792</v>
      </c>
      <c r="L83" s="434"/>
      <c r="M83" s="434">
        <v>12792</v>
      </c>
      <c r="N83" s="434"/>
      <c r="O83" s="434"/>
      <c r="P83" s="455"/>
      <c r="Q83" s="435"/>
    </row>
    <row r="84" spans="1:17" ht="14.4" customHeight="1" x14ac:dyDescent="0.3">
      <c r="A84" s="430" t="s">
        <v>4470</v>
      </c>
      <c r="B84" s="431" t="s">
        <v>4394</v>
      </c>
      <c r="C84" s="431" t="s">
        <v>4395</v>
      </c>
      <c r="D84" s="431" t="s">
        <v>4402</v>
      </c>
      <c r="E84" s="431" t="s">
        <v>4403</v>
      </c>
      <c r="F84" s="434"/>
      <c r="G84" s="434"/>
      <c r="H84" s="434"/>
      <c r="I84" s="434"/>
      <c r="J84" s="434">
        <v>1</v>
      </c>
      <c r="K84" s="434">
        <v>1268</v>
      </c>
      <c r="L84" s="434"/>
      <c r="M84" s="434">
        <v>1268</v>
      </c>
      <c r="N84" s="434"/>
      <c r="O84" s="434"/>
      <c r="P84" s="455"/>
      <c r="Q84" s="435"/>
    </row>
    <row r="85" spans="1:17" ht="14.4" customHeight="1" x14ac:dyDescent="0.3">
      <c r="A85" s="430" t="s">
        <v>4470</v>
      </c>
      <c r="B85" s="431" t="s">
        <v>4394</v>
      </c>
      <c r="C85" s="431" t="s">
        <v>4395</v>
      </c>
      <c r="D85" s="431" t="s">
        <v>4404</v>
      </c>
      <c r="E85" s="431" t="s">
        <v>4405</v>
      </c>
      <c r="F85" s="434"/>
      <c r="G85" s="434"/>
      <c r="H85" s="434"/>
      <c r="I85" s="434"/>
      <c r="J85" s="434">
        <v>2</v>
      </c>
      <c r="K85" s="434">
        <v>18892</v>
      </c>
      <c r="L85" s="434"/>
      <c r="M85" s="434">
        <v>9446</v>
      </c>
      <c r="N85" s="434"/>
      <c r="O85" s="434"/>
      <c r="P85" s="455"/>
      <c r="Q85" s="435"/>
    </row>
    <row r="86" spans="1:17" ht="14.4" customHeight="1" x14ac:dyDescent="0.3">
      <c r="A86" s="430" t="s">
        <v>4470</v>
      </c>
      <c r="B86" s="431" t="s">
        <v>4394</v>
      </c>
      <c r="C86" s="431" t="s">
        <v>4395</v>
      </c>
      <c r="D86" s="431" t="s">
        <v>4420</v>
      </c>
      <c r="E86" s="431" t="s">
        <v>4421</v>
      </c>
      <c r="F86" s="434"/>
      <c r="G86" s="434"/>
      <c r="H86" s="434"/>
      <c r="I86" s="434"/>
      <c r="J86" s="434">
        <v>4</v>
      </c>
      <c r="K86" s="434">
        <v>30220</v>
      </c>
      <c r="L86" s="434"/>
      <c r="M86" s="434">
        <v>7555</v>
      </c>
      <c r="N86" s="434"/>
      <c r="O86" s="434"/>
      <c r="P86" s="455"/>
      <c r="Q86" s="435"/>
    </row>
    <row r="87" spans="1:17" ht="14.4" customHeight="1" x14ac:dyDescent="0.3">
      <c r="A87" s="430" t="s">
        <v>4470</v>
      </c>
      <c r="B87" s="431" t="s">
        <v>4394</v>
      </c>
      <c r="C87" s="431" t="s">
        <v>4395</v>
      </c>
      <c r="D87" s="431" t="s">
        <v>4422</v>
      </c>
      <c r="E87" s="431" t="s">
        <v>4423</v>
      </c>
      <c r="F87" s="434"/>
      <c r="G87" s="434"/>
      <c r="H87" s="434"/>
      <c r="I87" s="434"/>
      <c r="J87" s="434">
        <v>1</v>
      </c>
      <c r="K87" s="434">
        <v>0</v>
      </c>
      <c r="L87" s="434"/>
      <c r="M87" s="434">
        <v>0</v>
      </c>
      <c r="N87" s="434"/>
      <c r="O87" s="434"/>
      <c r="P87" s="455"/>
      <c r="Q87" s="435"/>
    </row>
    <row r="88" spans="1:17" ht="14.4" customHeight="1" x14ac:dyDescent="0.3">
      <c r="A88" s="430" t="s">
        <v>4470</v>
      </c>
      <c r="B88" s="431" t="s">
        <v>4394</v>
      </c>
      <c r="C88" s="431" t="s">
        <v>4395</v>
      </c>
      <c r="D88" s="431" t="s">
        <v>4424</v>
      </c>
      <c r="E88" s="431" t="s">
        <v>4425</v>
      </c>
      <c r="F88" s="434"/>
      <c r="G88" s="434"/>
      <c r="H88" s="434"/>
      <c r="I88" s="434"/>
      <c r="J88" s="434">
        <v>1</v>
      </c>
      <c r="K88" s="434">
        <v>0</v>
      </c>
      <c r="L88" s="434"/>
      <c r="M88" s="434">
        <v>0</v>
      </c>
      <c r="N88" s="434"/>
      <c r="O88" s="434"/>
      <c r="P88" s="455"/>
      <c r="Q88" s="435"/>
    </row>
    <row r="89" spans="1:17" ht="14.4" customHeight="1" x14ac:dyDescent="0.3">
      <c r="A89" s="430" t="s">
        <v>4470</v>
      </c>
      <c r="B89" s="431" t="s">
        <v>4394</v>
      </c>
      <c r="C89" s="431" t="s">
        <v>4395</v>
      </c>
      <c r="D89" s="431" t="s">
        <v>4426</v>
      </c>
      <c r="E89" s="431" t="s">
        <v>4427</v>
      </c>
      <c r="F89" s="434"/>
      <c r="G89" s="434"/>
      <c r="H89" s="434"/>
      <c r="I89" s="434"/>
      <c r="J89" s="434">
        <v>3</v>
      </c>
      <c r="K89" s="434">
        <v>0</v>
      </c>
      <c r="L89" s="434"/>
      <c r="M89" s="434">
        <v>0</v>
      </c>
      <c r="N89" s="434"/>
      <c r="O89" s="434"/>
      <c r="P89" s="455"/>
      <c r="Q89" s="435"/>
    </row>
    <row r="90" spans="1:17" ht="14.4" customHeight="1" x14ac:dyDescent="0.3">
      <c r="A90" s="430" t="s">
        <v>4471</v>
      </c>
      <c r="B90" s="431" t="s">
        <v>4394</v>
      </c>
      <c r="C90" s="431" t="s">
        <v>4395</v>
      </c>
      <c r="D90" s="431" t="s">
        <v>4402</v>
      </c>
      <c r="E90" s="431" t="s">
        <v>4403</v>
      </c>
      <c r="F90" s="434">
        <v>2</v>
      </c>
      <c r="G90" s="434">
        <v>2506</v>
      </c>
      <c r="H90" s="434">
        <v>1</v>
      </c>
      <c r="I90" s="434">
        <v>1253</v>
      </c>
      <c r="J90" s="434"/>
      <c r="K90" s="434"/>
      <c r="L90" s="434"/>
      <c r="M90" s="434"/>
      <c r="N90" s="434">
        <v>2</v>
      </c>
      <c r="O90" s="434">
        <v>2566</v>
      </c>
      <c r="P90" s="455">
        <v>1.0239425379090183</v>
      </c>
      <c r="Q90" s="435">
        <v>1283</v>
      </c>
    </row>
    <row r="91" spans="1:17" ht="14.4" customHeight="1" x14ac:dyDescent="0.3">
      <c r="A91" s="430" t="s">
        <v>4471</v>
      </c>
      <c r="B91" s="431" t="s">
        <v>4394</v>
      </c>
      <c r="C91" s="431" t="s">
        <v>4395</v>
      </c>
      <c r="D91" s="431" t="s">
        <v>4404</v>
      </c>
      <c r="E91" s="431" t="s">
        <v>4405</v>
      </c>
      <c r="F91" s="434">
        <v>7</v>
      </c>
      <c r="G91" s="434">
        <v>65659</v>
      </c>
      <c r="H91" s="434">
        <v>1</v>
      </c>
      <c r="I91" s="434">
        <v>9379.8571428571431</v>
      </c>
      <c r="J91" s="434"/>
      <c r="K91" s="434"/>
      <c r="L91" s="434"/>
      <c r="M91" s="434"/>
      <c r="N91" s="434"/>
      <c r="O91" s="434"/>
      <c r="P91" s="455"/>
      <c r="Q91" s="435"/>
    </row>
    <row r="92" spans="1:17" ht="14.4" customHeight="1" x14ac:dyDescent="0.3">
      <c r="A92" s="430" t="s">
        <v>4471</v>
      </c>
      <c r="B92" s="431" t="s">
        <v>4394</v>
      </c>
      <c r="C92" s="431" t="s">
        <v>4395</v>
      </c>
      <c r="D92" s="431" t="s">
        <v>4408</v>
      </c>
      <c r="E92" s="431" t="s">
        <v>4409</v>
      </c>
      <c r="F92" s="434"/>
      <c r="G92" s="434"/>
      <c r="H92" s="434"/>
      <c r="I92" s="434"/>
      <c r="J92" s="434"/>
      <c r="K92" s="434"/>
      <c r="L92" s="434"/>
      <c r="M92" s="434"/>
      <c r="N92" s="434">
        <v>3</v>
      </c>
      <c r="O92" s="434">
        <v>1737</v>
      </c>
      <c r="P92" s="455"/>
      <c r="Q92" s="435">
        <v>579</v>
      </c>
    </row>
    <row r="93" spans="1:17" ht="14.4" customHeight="1" x14ac:dyDescent="0.3">
      <c r="A93" s="430" t="s">
        <v>4471</v>
      </c>
      <c r="B93" s="431" t="s">
        <v>4394</v>
      </c>
      <c r="C93" s="431" t="s">
        <v>4395</v>
      </c>
      <c r="D93" s="431" t="s">
        <v>4414</v>
      </c>
      <c r="E93" s="431" t="s">
        <v>4415</v>
      </c>
      <c r="F93" s="434">
        <v>6</v>
      </c>
      <c r="G93" s="434">
        <v>13398</v>
      </c>
      <c r="H93" s="434">
        <v>1</v>
      </c>
      <c r="I93" s="434">
        <v>2233</v>
      </c>
      <c r="J93" s="434"/>
      <c r="K93" s="434"/>
      <c r="L93" s="434"/>
      <c r="M93" s="434"/>
      <c r="N93" s="434"/>
      <c r="O93" s="434"/>
      <c r="P93" s="455"/>
      <c r="Q93" s="435"/>
    </row>
    <row r="94" spans="1:17" ht="14.4" customHeight="1" x14ac:dyDescent="0.3">
      <c r="A94" s="430" t="s">
        <v>4471</v>
      </c>
      <c r="B94" s="431" t="s">
        <v>4394</v>
      </c>
      <c r="C94" s="431" t="s">
        <v>4395</v>
      </c>
      <c r="D94" s="431" t="s">
        <v>4420</v>
      </c>
      <c r="E94" s="431" t="s">
        <v>4421</v>
      </c>
      <c r="F94" s="434">
        <v>1</v>
      </c>
      <c r="G94" s="434">
        <v>7553</v>
      </c>
      <c r="H94" s="434">
        <v>1</v>
      </c>
      <c r="I94" s="434">
        <v>7553</v>
      </c>
      <c r="J94" s="434"/>
      <c r="K94" s="434"/>
      <c r="L94" s="434"/>
      <c r="M94" s="434"/>
      <c r="N94" s="434">
        <v>4</v>
      </c>
      <c r="O94" s="434">
        <v>30220</v>
      </c>
      <c r="P94" s="455">
        <v>4.0010591817820735</v>
      </c>
      <c r="Q94" s="435">
        <v>7555</v>
      </c>
    </row>
    <row r="95" spans="1:17" ht="14.4" customHeight="1" x14ac:dyDescent="0.3">
      <c r="A95" s="430" t="s">
        <v>4471</v>
      </c>
      <c r="B95" s="431" t="s">
        <v>4394</v>
      </c>
      <c r="C95" s="431" t="s">
        <v>4395</v>
      </c>
      <c r="D95" s="431" t="s">
        <v>4422</v>
      </c>
      <c r="E95" s="431" t="s">
        <v>4423</v>
      </c>
      <c r="F95" s="434"/>
      <c r="G95" s="434"/>
      <c r="H95" s="434"/>
      <c r="I95" s="434"/>
      <c r="J95" s="434"/>
      <c r="K95" s="434"/>
      <c r="L95" s="434"/>
      <c r="M95" s="434"/>
      <c r="N95" s="434">
        <v>1</v>
      </c>
      <c r="O95" s="434">
        <v>0</v>
      </c>
      <c r="P95" s="455"/>
      <c r="Q95" s="435">
        <v>0</v>
      </c>
    </row>
    <row r="96" spans="1:17" ht="14.4" customHeight="1" x14ac:dyDescent="0.3">
      <c r="A96" s="430" t="s">
        <v>4471</v>
      </c>
      <c r="B96" s="431" t="s">
        <v>4394</v>
      </c>
      <c r="C96" s="431" t="s">
        <v>4395</v>
      </c>
      <c r="D96" s="431" t="s">
        <v>4426</v>
      </c>
      <c r="E96" s="431" t="s">
        <v>4427</v>
      </c>
      <c r="F96" s="434"/>
      <c r="G96" s="434"/>
      <c r="H96" s="434"/>
      <c r="I96" s="434"/>
      <c r="J96" s="434"/>
      <c r="K96" s="434"/>
      <c r="L96" s="434"/>
      <c r="M96" s="434"/>
      <c r="N96" s="434">
        <v>3</v>
      </c>
      <c r="O96" s="434">
        <v>0</v>
      </c>
      <c r="P96" s="455"/>
      <c r="Q96" s="435">
        <v>0</v>
      </c>
    </row>
    <row r="97" spans="1:17" ht="14.4" customHeight="1" x14ac:dyDescent="0.3">
      <c r="A97" s="430" t="s">
        <v>4472</v>
      </c>
      <c r="B97" s="431" t="s">
        <v>4394</v>
      </c>
      <c r="C97" s="431" t="s">
        <v>4395</v>
      </c>
      <c r="D97" s="431" t="s">
        <v>4398</v>
      </c>
      <c r="E97" s="431" t="s">
        <v>4399</v>
      </c>
      <c r="F97" s="434"/>
      <c r="G97" s="434"/>
      <c r="H97" s="434"/>
      <c r="I97" s="434"/>
      <c r="J97" s="434">
        <v>24</v>
      </c>
      <c r="K97" s="434">
        <v>307008</v>
      </c>
      <c r="L97" s="434"/>
      <c r="M97" s="434">
        <v>12792</v>
      </c>
      <c r="N97" s="434">
        <v>47</v>
      </c>
      <c r="O97" s="434">
        <v>601271</v>
      </c>
      <c r="P97" s="455"/>
      <c r="Q97" s="435">
        <v>12793</v>
      </c>
    </row>
    <row r="98" spans="1:17" ht="14.4" customHeight="1" x14ac:dyDescent="0.3">
      <c r="A98" s="430" t="s">
        <v>4472</v>
      </c>
      <c r="B98" s="431" t="s">
        <v>4394</v>
      </c>
      <c r="C98" s="431" t="s">
        <v>4395</v>
      </c>
      <c r="D98" s="431" t="s">
        <v>4402</v>
      </c>
      <c r="E98" s="431" t="s">
        <v>4403</v>
      </c>
      <c r="F98" s="434">
        <v>62</v>
      </c>
      <c r="G98" s="434">
        <v>78022</v>
      </c>
      <c r="H98" s="434">
        <v>1</v>
      </c>
      <c r="I98" s="434">
        <v>1258.4193548387098</v>
      </c>
      <c r="J98" s="434">
        <v>50</v>
      </c>
      <c r="K98" s="434">
        <v>63400</v>
      </c>
      <c r="L98" s="434">
        <v>0.81259132039681115</v>
      </c>
      <c r="M98" s="434">
        <v>1268</v>
      </c>
      <c r="N98" s="434">
        <v>68</v>
      </c>
      <c r="O98" s="434">
        <v>87244</v>
      </c>
      <c r="P98" s="455">
        <v>1.1181974314936813</v>
      </c>
      <c r="Q98" s="435">
        <v>1283</v>
      </c>
    </row>
    <row r="99" spans="1:17" ht="14.4" customHeight="1" x14ac:dyDescent="0.3">
      <c r="A99" s="430" t="s">
        <v>4472</v>
      </c>
      <c r="B99" s="431" t="s">
        <v>4394</v>
      </c>
      <c r="C99" s="431" t="s">
        <v>4395</v>
      </c>
      <c r="D99" s="431" t="s">
        <v>4404</v>
      </c>
      <c r="E99" s="431" t="s">
        <v>4405</v>
      </c>
      <c r="F99" s="434">
        <v>109</v>
      </c>
      <c r="G99" s="434">
        <v>1024783</v>
      </c>
      <c r="H99" s="434">
        <v>1</v>
      </c>
      <c r="I99" s="434">
        <v>9401.678899082568</v>
      </c>
      <c r="J99" s="434">
        <v>66</v>
      </c>
      <c r="K99" s="434">
        <v>623436</v>
      </c>
      <c r="L99" s="434">
        <v>0.60835903796218327</v>
      </c>
      <c r="M99" s="434">
        <v>9446</v>
      </c>
      <c r="N99" s="434">
        <v>92</v>
      </c>
      <c r="O99" s="434">
        <v>897276</v>
      </c>
      <c r="P99" s="455">
        <v>0.87557658548199957</v>
      </c>
      <c r="Q99" s="435">
        <v>9753</v>
      </c>
    </row>
    <row r="100" spans="1:17" ht="14.4" customHeight="1" x14ac:dyDescent="0.3">
      <c r="A100" s="430" t="s">
        <v>4472</v>
      </c>
      <c r="B100" s="431" t="s">
        <v>4394</v>
      </c>
      <c r="C100" s="431" t="s">
        <v>4395</v>
      </c>
      <c r="D100" s="431" t="s">
        <v>4408</v>
      </c>
      <c r="E100" s="431" t="s">
        <v>4409</v>
      </c>
      <c r="F100" s="434"/>
      <c r="G100" s="434"/>
      <c r="H100" s="434"/>
      <c r="I100" s="434"/>
      <c r="J100" s="434">
        <v>32</v>
      </c>
      <c r="K100" s="434">
        <v>18304</v>
      </c>
      <c r="L100" s="434"/>
      <c r="M100" s="434">
        <v>572</v>
      </c>
      <c r="N100" s="434">
        <v>4</v>
      </c>
      <c r="O100" s="434">
        <v>2316</v>
      </c>
      <c r="P100" s="455"/>
      <c r="Q100" s="435">
        <v>579</v>
      </c>
    </row>
    <row r="101" spans="1:17" ht="14.4" customHeight="1" x14ac:dyDescent="0.3">
      <c r="A101" s="430" t="s">
        <v>4472</v>
      </c>
      <c r="B101" s="431" t="s">
        <v>4394</v>
      </c>
      <c r="C101" s="431" t="s">
        <v>4395</v>
      </c>
      <c r="D101" s="431" t="s">
        <v>4410</v>
      </c>
      <c r="E101" s="431" t="s">
        <v>4411</v>
      </c>
      <c r="F101" s="434"/>
      <c r="G101" s="434"/>
      <c r="H101" s="434"/>
      <c r="I101" s="434"/>
      <c r="J101" s="434">
        <v>32</v>
      </c>
      <c r="K101" s="434">
        <v>32256</v>
      </c>
      <c r="L101" s="434"/>
      <c r="M101" s="434">
        <v>1008</v>
      </c>
      <c r="N101" s="434">
        <v>4</v>
      </c>
      <c r="O101" s="434">
        <v>4044</v>
      </c>
      <c r="P101" s="455"/>
      <c r="Q101" s="435">
        <v>1011</v>
      </c>
    </row>
    <row r="102" spans="1:17" ht="14.4" customHeight="1" x14ac:dyDescent="0.3">
      <c r="A102" s="430" t="s">
        <v>4472</v>
      </c>
      <c r="B102" s="431" t="s">
        <v>4394</v>
      </c>
      <c r="C102" s="431" t="s">
        <v>4395</v>
      </c>
      <c r="D102" s="431" t="s">
        <v>4414</v>
      </c>
      <c r="E102" s="431" t="s">
        <v>4415</v>
      </c>
      <c r="F102" s="434">
        <v>136</v>
      </c>
      <c r="G102" s="434">
        <v>306040</v>
      </c>
      <c r="H102" s="434">
        <v>1</v>
      </c>
      <c r="I102" s="434">
        <v>2250.294117647059</v>
      </c>
      <c r="J102" s="434">
        <v>41</v>
      </c>
      <c r="K102" s="434">
        <v>92824</v>
      </c>
      <c r="L102" s="434">
        <v>0.3033067572866292</v>
      </c>
      <c r="M102" s="434">
        <v>2264</v>
      </c>
      <c r="N102" s="434">
        <v>152</v>
      </c>
      <c r="O102" s="434">
        <v>348688</v>
      </c>
      <c r="P102" s="455">
        <v>1.1393543327669586</v>
      </c>
      <c r="Q102" s="435">
        <v>2294</v>
      </c>
    </row>
    <row r="103" spans="1:17" ht="14.4" customHeight="1" x14ac:dyDescent="0.3">
      <c r="A103" s="430" t="s">
        <v>4472</v>
      </c>
      <c r="B103" s="431" t="s">
        <v>4394</v>
      </c>
      <c r="C103" s="431" t="s">
        <v>4395</v>
      </c>
      <c r="D103" s="431" t="s">
        <v>4416</v>
      </c>
      <c r="E103" s="431" t="s">
        <v>4417</v>
      </c>
      <c r="F103" s="434"/>
      <c r="G103" s="434"/>
      <c r="H103" s="434"/>
      <c r="I103" s="434"/>
      <c r="J103" s="434">
        <v>16</v>
      </c>
      <c r="K103" s="434">
        <v>5936</v>
      </c>
      <c r="L103" s="434"/>
      <c r="M103" s="434">
        <v>371</v>
      </c>
      <c r="N103" s="434">
        <v>2</v>
      </c>
      <c r="O103" s="434">
        <v>746</v>
      </c>
      <c r="P103" s="455"/>
      <c r="Q103" s="435">
        <v>373</v>
      </c>
    </row>
    <row r="104" spans="1:17" ht="14.4" customHeight="1" x14ac:dyDescent="0.3">
      <c r="A104" s="430" t="s">
        <v>4472</v>
      </c>
      <c r="B104" s="431" t="s">
        <v>4394</v>
      </c>
      <c r="C104" s="431" t="s">
        <v>4395</v>
      </c>
      <c r="D104" s="431" t="s">
        <v>4418</v>
      </c>
      <c r="E104" s="431" t="s">
        <v>4419</v>
      </c>
      <c r="F104" s="434"/>
      <c r="G104" s="434"/>
      <c r="H104" s="434"/>
      <c r="I104" s="434"/>
      <c r="J104" s="434"/>
      <c r="K104" s="434"/>
      <c r="L104" s="434"/>
      <c r="M104" s="434"/>
      <c r="N104" s="434">
        <v>3</v>
      </c>
      <c r="O104" s="434">
        <v>537</v>
      </c>
      <c r="P104" s="455"/>
      <c r="Q104" s="435">
        <v>179</v>
      </c>
    </row>
    <row r="105" spans="1:17" ht="14.4" customHeight="1" x14ac:dyDescent="0.3">
      <c r="A105" s="430" t="s">
        <v>4472</v>
      </c>
      <c r="B105" s="431" t="s">
        <v>4394</v>
      </c>
      <c r="C105" s="431" t="s">
        <v>4395</v>
      </c>
      <c r="D105" s="431" t="s">
        <v>4420</v>
      </c>
      <c r="E105" s="431" t="s">
        <v>4421</v>
      </c>
      <c r="F105" s="434">
        <v>25</v>
      </c>
      <c r="G105" s="434">
        <v>188801</v>
      </c>
      <c r="H105" s="434">
        <v>1</v>
      </c>
      <c r="I105" s="434">
        <v>7552.04</v>
      </c>
      <c r="J105" s="434">
        <v>55</v>
      </c>
      <c r="K105" s="434">
        <v>415525</v>
      </c>
      <c r="L105" s="434">
        <v>2.2008622835684135</v>
      </c>
      <c r="M105" s="434">
        <v>7555</v>
      </c>
      <c r="N105" s="434">
        <v>94</v>
      </c>
      <c r="O105" s="434">
        <v>710170</v>
      </c>
      <c r="P105" s="455">
        <v>3.7614737210078335</v>
      </c>
      <c r="Q105" s="435">
        <v>7555</v>
      </c>
    </row>
    <row r="106" spans="1:17" ht="14.4" customHeight="1" x14ac:dyDescent="0.3">
      <c r="A106" s="430" t="s">
        <v>4472</v>
      </c>
      <c r="B106" s="431" t="s">
        <v>4394</v>
      </c>
      <c r="C106" s="431" t="s">
        <v>4395</v>
      </c>
      <c r="D106" s="431" t="s">
        <v>4422</v>
      </c>
      <c r="E106" s="431" t="s">
        <v>4423</v>
      </c>
      <c r="F106" s="434"/>
      <c r="G106" s="434"/>
      <c r="H106" s="434"/>
      <c r="I106" s="434"/>
      <c r="J106" s="434">
        <v>11</v>
      </c>
      <c r="K106" s="434">
        <v>0</v>
      </c>
      <c r="L106" s="434"/>
      <c r="M106" s="434">
        <v>0</v>
      </c>
      <c r="N106" s="434">
        <v>15</v>
      </c>
      <c r="O106" s="434">
        <v>0</v>
      </c>
      <c r="P106" s="455"/>
      <c r="Q106" s="435">
        <v>0</v>
      </c>
    </row>
    <row r="107" spans="1:17" ht="14.4" customHeight="1" x14ac:dyDescent="0.3">
      <c r="A107" s="430" t="s">
        <v>4472</v>
      </c>
      <c r="B107" s="431" t="s">
        <v>4394</v>
      </c>
      <c r="C107" s="431" t="s">
        <v>4395</v>
      </c>
      <c r="D107" s="431" t="s">
        <v>4424</v>
      </c>
      <c r="E107" s="431" t="s">
        <v>4425</v>
      </c>
      <c r="F107" s="434"/>
      <c r="G107" s="434"/>
      <c r="H107" s="434"/>
      <c r="I107" s="434"/>
      <c r="J107" s="434">
        <v>23</v>
      </c>
      <c r="K107" s="434">
        <v>0</v>
      </c>
      <c r="L107" s="434"/>
      <c r="M107" s="434">
        <v>0</v>
      </c>
      <c r="N107" s="434">
        <v>46</v>
      </c>
      <c r="O107" s="434">
        <v>0</v>
      </c>
      <c r="P107" s="455"/>
      <c r="Q107" s="435">
        <v>0</v>
      </c>
    </row>
    <row r="108" spans="1:17" ht="14.4" customHeight="1" x14ac:dyDescent="0.3">
      <c r="A108" s="430" t="s">
        <v>4472</v>
      </c>
      <c r="B108" s="431" t="s">
        <v>4394</v>
      </c>
      <c r="C108" s="431" t="s">
        <v>4395</v>
      </c>
      <c r="D108" s="431" t="s">
        <v>4426</v>
      </c>
      <c r="E108" s="431" t="s">
        <v>4427</v>
      </c>
      <c r="F108" s="434"/>
      <c r="G108" s="434"/>
      <c r="H108" s="434"/>
      <c r="I108" s="434"/>
      <c r="J108" s="434">
        <v>45</v>
      </c>
      <c r="K108" s="434">
        <v>0</v>
      </c>
      <c r="L108" s="434"/>
      <c r="M108" s="434">
        <v>0</v>
      </c>
      <c r="N108" s="434">
        <v>78</v>
      </c>
      <c r="O108" s="434">
        <v>0</v>
      </c>
      <c r="P108" s="455"/>
      <c r="Q108" s="435">
        <v>0</v>
      </c>
    </row>
    <row r="109" spans="1:17" ht="14.4" customHeight="1" x14ac:dyDescent="0.3">
      <c r="A109" s="430" t="s">
        <v>4472</v>
      </c>
      <c r="B109" s="431" t="s">
        <v>4394</v>
      </c>
      <c r="C109" s="431" t="s">
        <v>4395</v>
      </c>
      <c r="D109" s="431" t="s">
        <v>4430</v>
      </c>
      <c r="E109" s="431" t="s">
        <v>4431</v>
      </c>
      <c r="F109" s="434"/>
      <c r="G109" s="434"/>
      <c r="H109" s="434"/>
      <c r="I109" s="434"/>
      <c r="J109" s="434">
        <v>1</v>
      </c>
      <c r="K109" s="434">
        <v>0</v>
      </c>
      <c r="L109" s="434"/>
      <c r="M109" s="434">
        <v>0</v>
      </c>
      <c r="N109" s="434">
        <v>1</v>
      </c>
      <c r="O109" s="434">
        <v>0</v>
      </c>
      <c r="P109" s="455"/>
      <c r="Q109" s="435">
        <v>0</v>
      </c>
    </row>
    <row r="110" spans="1:17" ht="14.4" customHeight="1" x14ac:dyDescent="0.3">
      <c r="A110" s="430" t="s">
        <v>4473</v>
      </c>
      <c r="B110" s="431" t="s">
        <v>4394</v>
      </c>
      <c r="C110" s="431" t="s">
        <v>4395</v>
      </c>
      <c r="D110" s="431" t="s">
        <v>4398</v>
      </c>
      <c r="E110" s="431" t="s">
        <v>4399</v>
      </c>
      <c r="F110" s="434"/>
      <c r="G110" s="434"/>
      <c r="H110" s="434"/>
      <c r="I110" s="434"/>
      <c r="J110" s="434"/>
      <c r="K110" s="434"/>
      <c r="L110" s="434"/>
      <c r="M110" s="434"/>
      <c r="N110" s="434">
        <v>1</v>
      </c>
      <c r="O110" s="434">
        <v>12793</v>
      </c>
      <c r="P110" s="455"/>
      <c r="Q110" s="435">
        <v>12793</v>
      </c>
    </row>
    <row r="111" spans="1:17" ht="14.4" customHeight="1" x14ac:dyDescent="0.3">
      <c r="A111" s="430" t="s">
        <v>4473</v>
      </c>
      <c r="B111" s="431" t="s">
        <v>4394</v>
      </c>
      <c r="C111" s="431" t="s">
        <v>4395</v>
      </c>
      <c r="D111" s="431" t="s">
        <v>4402</v>
      </c>
      <c r="E111" s="431" t="s">
        <v>4403</v>
      </c>
      <c r="F111" s="434"/>
      <c r="G111" s="434"/>
      <c r="H111" s="434"/>
      <c r="I111" s="434"/>
      <c r="J111" s="434">
        <v>2</v>
      </c>
      <c r="K111" s="434">
        <v>2536</v>
      </c>
      <c r="L111" s="434"/>
      <c r="M111" s="434">
        <v>1268</v>
      </c>
      <c r="N111" s="434">
        <v>1</v>
      </c>
      <c r="O111" s="434">
        <v>1283</v>
      </c>
      <c r="P111" s="455"/>
      <c r="Q111" s="435">
        <v>1283</v>
      </c>
    </row>
    <row r="112" spans="1:17" ht="14.4" customHeight="1" x14ac:dyDescent="0.3">
      <c r="A112" s="430" t="s">
        <v>4473</v>
      </c>
      <c r="B112" s="431" t="s">
        <v>4394</v>
      </c>
      <c r="C112" s="431" t="s">
        <v>4395</v>
      </c>
      <c r="D112" s="431" t="s">
        <v>4404</v>
      </c>
      <c r="E112" s="431" t="s">
        <v>4405</v>
      </c>
      <c r="F112" s="434">
        <v>16</v>
      </c>
      <c r="G112" s="434">
        <v>150592</v>
      </c>
      <c r="H112" s="434">
        <v>1</v>
      </c>
      <c r="I112" s="434">
        <v>9412</v>
      </c>
      <c r="J112" s="434">
        <v>16</v>
      </c>
      <c r="K112" s="434">
        <v>151136</v>
      </c>
      <c r="L112" s="434">
        <v>1.0036124096897578</v>
      </c>
      <c r="M112" s="434">
        <v>9446</v>
      </c>
      <c r="N112" s="434">
        <v>2</v>
      </c>
      <c r="O112" s="434">
        <v>19506</v>
      </c>
      <c r="P112" s="455">
        <v>0.12952879303017426</v>
      </c>
      <c r="Q112" s="435">
        <v>9753</v>
      </c>
    </row>
    <row r="113" spans="1:17" ht="14.4" customHeight="1" x14ac:dyDescent="0.3">
      <c r="A113" s="430" t="s">
        <v>4473</v>
      </c>
      <c r="B113" s="431" t="s">
        <v>4394</v>
      </c>
      <c r="C113" s="431" t="s">
        <v>4395</v>
      </c>
      <c r="D113" s="431" t="s">
        <v>4414</v>
      </c>
      <c r="E113" s="431" t="s">
        <v>4415</v>
      </c>
      <c r="F113" s="434"/>
      <c r="G113" s="434"/>
      <c r="H113" s="434"/>
      <c r="I113" s="434"/>
      <c r="J113" s="434">
        <v>3</v>
      </c>
      <c r="K113" s="434">
        <v>6792</v>
      </c>
      <c r="L113" s="434"/>
      <c r="M113" s="434">
        <v>2264</v>
      </c>
      <c r="N113" s="434">
        <v>4</v>
      </c>
      <c r="O113" s="434">
        <v>9176</v>
      </c>
      <c r="P113" s="455"/>
      <c r="Q113" s="435">
        <v>2294</v>
      </c>
    </row>
    <row r="114" spans="1:17" ht="14.4" customHeight="1" x14ac:dyDescent="0.3">
      <c r="A114" s="430" t="s">
        <v>4473</v>
      </c>
      <c r="B114" s="431" t="s">
        <v>4394</v>
      </c>
      <c r="C114" s="431" t="s">
        <v>4395</v>
      </c>
      <c r="D114" s="431" t="s">
        <v>4418</v>
      </c>
      <c r="E114" s="431" t="s">
        <v>4419</v>
      </c>
      <c r="F114" s="434"/>
      <c r="G114" s="434"/>
      <c r="H114" s="434"/>
      <c r="I114" s="434"/>
      <c r="J114" s="434">
        <v>3</v>
      </c>
      <c r="K114" s="434">
        <v>519</v>
      </c>
      <c r="L114" s="434"/>
      <c r="M114" s="434">
        <v>173</v>
      </c>
      <c r="N114" s="434"/>
      <c r="O114" s="434"/>
      <c r="P114" s="455"/>
      <c r="Q114" s="435"/>
    </row>
    <row r="115" spans="1:17" ht="14.4" customHeight="1" x14ac:dyDescent="0.3">
      <c r="A115" s="430" t="s">
        <v>4473</v>
      </c>
      <c r="B115" s="431" t="s">
        <v>4394</v>
      </c>
      <c r="C115" s="431" t="s">
        <v>4395</v>
      </c>
      <c r="D115" s="431" t="s">
        <v>4424</v>
      </c>
      <c r="E115" s="431" t="s">
        <v>4425</v>
      </c>
      <c r="F115" s="434"/>
      <c r="G115" s="434"/>
      <c r="H115" s="434"/>
      <c r="I115" s="434"/>
      <c r="J115" s="434"/>
      <c r="K115" s="434"/>
      <c r="L115" s="434"/>
      <c r="M115" s="434"/>
      <c r="N115" s="434">
        <v>1</v>
      </c>
      <c r="O115" s="434">
        <v>0</v>
      </c>
      <c r="P115" s="455"/>
      <c r="Q115" s="435">
        <v>0</v>
      </c>
    </row>
    <row r="116" spans="1:17" ht="14.4" customHeight="1" x14ac:dyDescent="0.3">
      <c r="A116" s="430" t="s">
        <v>4474</v>
      </c>
      <c r="B116" s="431" t="s">
        <v>4394</v>
      </c>
      <c r="C116" s="431" t="s">
        <v>4395</v>
      </c>
      <c r="D116" s="431" t="s">
        <v>4398</v>
      </c>
      <c r="E116" s="431" t="s">
        <v>4399</v>
      </c>
      <c r="F116" s="434"/>
      <c r="G116" s="434"/>
      <c r="H116" s="434"/>
      <c r="I116" s="434"/>
      <c r="J116" s="434">
        <v>2</v>
      </c>
      <c r="K116" s="434">
        <v>25584</v>
      </c>
      <c r="L116" s="434"/>
      <c r="M116" s="434">
        <v>12792</v>
      </c>
      <c r="N116" s="434">
        <v>3</v>
      </c>
      <c r="O116" s="434">
        <v>38379</v>
      </c>
      <c r="P116" s="455"/>
      <c r="Q116" s="435">
        <v>12793</v>
      </c>
    </row>
    <row r="117" spans="1:17" ht="14.4" customHeight="1" x14ac:dyDescent="0.3">
      <c r="A117" s="430" t="s">
        <v>4474</v>
      </c>
      <c r="B117" s="431" t="s">
        <v>4394</v>
      </c>
      <c r="C117" s="431" t="s">
        <v>4395</v>
      </c>
      <c r="D117" s="431" t="s">
        <v>4402</v>
      </c>
      <c r="E117" s="431" t="s">
        <v>4403</v>
      </c>
      <c r="F117" s="434">
        <v>11</v>
      </c>
      <c r="G117" s="434">
        <v>13759</v>
      </c>
      <c r="H117" s="434">
        <v>1</v>
      </c>
      <c r="I117" s="434">
        <v>1250.8181818181818</v>
      </c>
      <c r="J117" s="434">
        <v>4</v>
      </c>
      <c r="K117" s="434">
        <v>5072</v>
      </c>
      <c r="L117" s="434">
        <v>0.36863144123846209</v>
      </c>
      <c r="M117" s="434">
        <v>1268</v>
      </c>
      <c r="N117" s="434">
        <v>4</v>
      </c>
      <c r="O117" s="434">
        <v>5132</v>
      </c>
      <c r="P117" s="455">
        <v>0.37299222327204012</v>
      </c>
      <c r="Q117" s="435">
        <v>1283</v>
      </c>
    </row>
    <row r="118" spans="1:17" ht="14.4" customHeight="1" x14ac:dyDescent="0.3">
      <c r="A118" s="430" t="s">
        <v>4474</v>
      </c>
      <c r="B118" s="431" t="s">
        <v>4394</v>
      </c>
      <c r="C118" s="431" t="s">
        <v>4395</v>
      </c>
      <c r="D118" s="431" t="s">
        <v>4404</v>
      </c>
      <c r="E118" s="431" t="s">
        <v>4405</v>
      </c>
      <c r="F118" s="434">
        <v>29</v>
      </c>
      <c r="G118" s="434">
        <v>272198</v>
      </c>
      <c r="H118" s="434">
        <v>1</v>
      </c>
      <c r="I118" s="434">
        <v>9386.1379310344819</v>
      </c>
      <c r="J118" s="434">
        <v>5</v>
      </c>
      <c r="K118" s="434">
        <v>47230</v>
      </c>
      <c r="L118" s="434">
        <v>0.17351339833503551</v>
      </c>
      <c r="M118" s="434">
        <v>9446</v>
      </c>
      <c r="N118" s="434">
        <v>16</v>
      </c>
      <c r="O118" s="434">
        <v>156048</v>
      </c>
      <c r="P118" s="455">
        <v>0.57328856200265987</v>
      </c>
      <c r="Q118" s="435">
        <v>9753</v>
      </c>
    </row>
    <row r="119" spans="1:17" ht="14.4" customHeight="1" x14ac:dyDescent="0.3">
      <c r="A119" s="430" t="s">
        <v>4474</v>
      </c>
      <c r="B119" s="431" t="s">
        <v>4394</v>
      </c>
      <c r="C119" s="431" t="s">
        <v>4395</v>
      </c>
      <c r="D119" s="431" t="s">
        <v>4410</v>
      </c>
      <c r="E119" s="431" t="s">
        <v>4411</v>
      </c>
      <c r="F119" s="434"/>
      <c r="G119" s="434"/>
      <c r="H119" s="434"/>
      <c r="I119" s="434"/>
      <c r="J119" s="434">
        <v>6</v>
      </c>
      <c r="K119" s="434">
        <v>6048</v>
      </c>
      <c r="L119" s="434"/>
      <c r="M119" s="434">
        <v>1008</v>
      </c>
      <c r="N119" s="434"/>
      <c r="O119" s="434"/>
      <c r="P119" s="455"/>
      <c r="Q119" s="435"/>
    </row>
    <row r="120" spans="1:17" ht="14.4" customHeight="1" x14ac:dyDescent="0.3">
      <c r="A120" s="430" t="s">
        <v>4474</v>
      </c>
      <c r="B120" s="431" t="s">
        <v>4394</v>
      </c>
      <c r="C120" s="431" t="s">
        <v>4395</v>
      </c>
      <c r="D120" s="431" t="s">
        <v>4414</v>
      </c>
      <c r="E120" s="431" t="s">
        <v>4415</v>
      </c>
      <c r="F120" s="434">
        <v>1</v>
      </c>
      <c r="G120" s="434">
        <v>2233</v>
      </c>
      <c r="H120" s="434">
        <v>1</v>
      </c>
      <c r="I120" s="434">
        <v>2233</v>
      </c>
      <c r="J120" s="434">
        <v>6</v>
      </c>
      <c r="K120" s="434">
        <v>13584</v>
      </c>
      <c r="L120" s="434">
        <v>6.0832960143304975</v>
      </c>
      <c r="M120" s="434">
        <v>2264</v>
      </c>
      <c r="N120" s="434">
        <v>40</v>
      </c>
      <c r="O120" s="434">
        <v>91760</v>
      </c>
      <c r="P120" s="455">
        <v>41.092700403045228</v>
      </c>
      <c r="Q120" s="435">
        <v>2294</v>
      </c>
    </row>
    <row r="121" spans="1:17" ht="14.4" customHeight="1" x14ac:dyDescent="0.3">
      <c r="A121" s="430" t="s">
        <v>4474</v>
      </c>
      <c r="B121" s="431" t="s">
        <v>4394</v>
      </c>
      <c r="C121" s="431" t="s">
        <v>4395</v>
      </c>
      <c r="D121" s="431" t="s">
        <v>4420</v>
      </c>
      <c r="E121" s="431" t="s">
        <v>4421</v>
      </c>
      <c r="F121" s="434">
        <v>11</v>
      </c>
      <c r="G121" s="434">
        <v>83055</v>
      </c>
      <c r="H121" s="434">
        <v>1</v>
      </c>
      <c r="I121" s="434">
        <v>7550.454545454545</v>
      </c>
      <c r="J121" s="434">
        <v>9</v>
      </c>
      <c r="K121" s="434">
        <v>67995</v>
      </c>
      <c r="L121" s="434">
        <v>0.81867437240382879</v>
      </c>
      <c r="M121" s="434">
        <v>7555</v>
      </c>
      <c r="N121" s="434">
        <v>5</v>
      </c>
      <c r="O121" s="434">
        <v>37775</v>
      </c>
      <c r="P121" s="455">
        <v>0.45481909577990487</v>
      </c>
      <c r="Q121" s="435">
        <v>7555</v>
      </c>
    </row>
    <row r="122" spans="1:17" ht="14.4" customHeight="1" x14ac:dyDescent="0.3">
      <c r="A122" s="430" t="s">
        <v>4474</v>
      </c>
      <c r="B122" s="431" t="s">
        <v>4394</v>
      </c>
      <c r="C122" s="431" t="s">
        <v>4395</v>
      </c>
      <c r="D122" s="431" t="s">
        <v>4422</v>
      </c>
      <c r="E122" s="431" t="s">
        <v>4423</v>
      </c>
      <c r="F122" s="434"/>
      <c r="G122" s="434"/>
      <c r="H122" s="434"/>
      <c r="I122" s="434"/>
      <c r="J122" s="434">
        <v>1</v>
      </c>
      <c r="K122" s="434">
        <v>0</v>
      </c>
      <c r="L122" s="434"/>
      <c r="M122" s="434">
        <v>0</v>
      </c>
      <c r="N122" s="434">
        <v>2</v>
      </c>
      <c r="O122" s="434">
        <v>0</v>
      </c>
      <c r="P122" s="455"/>
      <c r="Q122" s="435">
        <v>0</v>
      </c>
    </row>
    <row r="123" spans="1:17" ht="14.4" customHeight="1" x14ac:dyDescent="0.3">
      <c r="A123" s="430" t="s">
        <v>4474</v>
      </c>
      <c r="B123" s="431" t="s">
        <v>4394</v>
      </c>
      <c r="C123" s="431" t="s">
        <v>4395</v>
      </c>
      <c r="D123" s="431" t="s">
        <v>4424</v>
      </c>
      <c r="E123" s="431" t="s">
        <v>4425</v>
      </c>
      <c r="F123" s="434"/>
      <c r="G123" s="434"/>
      <c r="H123" s="434"/>
      <c r="I123" s="434"/>
      <c r="J123" s="434">
        <v>1</v>
      </c>
      <c r="K123" s="434">
        <v>0</v>
      </c>
      <c r="L123" s="434"/>
      <c r="M123" s="434">
        <v>0</v>
      </c>
      <c r="N123" s="434">
        <v>1</v>
      </c>
      <c r="O123" s="434">
        <v>0</v>
      </c>
      <c r="P123" s="455"/>
      <c r="Q123" s="435">
        <v>0</v>
      </c>
    </row>
    <row r="124" spans="1:17" ht="14.4" customHeight="1" x14ac:dyDescent="0.3">
      <c r="A124" s="430" t="s">
        <v>4474</v>
      </c>
      <c r="B124" s="431" t="s">
        <v>4394</v>
      </c>
      <c r="C124" s="431" t="s">
        <v>4395</v>
      </c>
      <c r="D124" s="431" t="s">
        <v>4426</v>
      </c>
      <c r="E124" s="431" t="s">
        <v>4427</v>
      </c>
      <c r="F124" s="434"/>
      <c r="G124" s="434"/>
      <c r="H124" s="434"/>
      <c r="I124" s="434"/>
      <c r="J124" s="434"/>
      <c r="K124" s="434"/>
      <c r="L124" s="434"/>
      <c r="M124" s="434"/>
      <c r="N124" s="434">
        <v>3</v>
      </c>
      <c r="O124" s="434">
        <v>0</v>
      </c>
      <c r="P124" s="455"/>
      <c r="Q124" s="435">
        <v>0</v>
      </c>
    </row>
    <row r="125" spans="1:17" ht="14.4" customHeight="1" x14ac:dyDescent="0.3">
      <c r="A125" s="430" t="s">
        <v>4474</v>
      </c>
      <c r="B125" s="431" t="s">
        <v>4394</v>
      </c>
      <c r="C125" s="431" t="s">
        <v>4395</v>
      </c>
      <c r="D125" s="431" t="s">
        <v>4428</v>
      </c>
      <c r="E125" s="431" t="s">
        <v>4429</v>
      </c>
      <c r="F125" s="434"/>
      <c r="G125" s="434"/>
      <c r="H125" s="434"/>
      <c r="I125" s="434"/>
      <c r="J125" s="434">
        <v>4</v>
      </c>
      <c r="K125" s="434">
        <v>0</v>
      </c>
      <c r="L125" s="434"/>
      <c r="M125" s="434">
        <v>0</v>
      </c>
      <c r="N125" s="434"/>
      <c r="O125" s="434"/>
      <c r="P125" s="455"/>
      <c r="Q125" s="435"/>
    </row>
    <row r="126" spans="1:17" ht="14.4" customHeight="1" x14ac:dyDescent="0.3">
      <c r="A126" s="430" t="s">
        <v>4474</v>
      </c>
      <c r="B126" s="431" t="s">
        <v>4394</v>
      </c>
      <c r="C126" s="431" t="s">
        <v>4395</v>
      </c>
      <c r="D126" s="431" t="s">
        <v>4430</v>
      </c>
      <c r="E126" s="431" t="s">
        <v>4431</v>
      </c>
      <c r="F126" s="434"/>
      <c r="G126" s="434"/>
      <c r="H126" s="434"/>
      <c r="I126" s="434"/>
      <c r="J126" s="434">
        <v>1</v>
      </c>
      <c r="K126" s="434">
        <v>0</v>
      </c>
      <c r="L126" s="434"/>
      <c r="M126" s="434">
        <v>0</v>
      </c>
      <c r="N126" s="434">
        <v>2</v>
      </c>
      <c r="O126" s="434">
        <v>0</v>
      </c>
      <c r="P126" s="455"/>
      <c r="Q126" s="435">
        <v>0</v>
      </c>
    </row>
    <row r="127" spans="1:17" ht="14.4" customHeight="1" x14ac:dyDescent="0.3">
      <c r="A127" s="430" t="s">
        <v>4474</v>
      </c>
      <c r="B127" s="431" t="s">
        <v>4394</v>
      </c>
      <c r="C127" s="431" t="s">
        <v>4395</v>
      </c>
      <c r="D127" s="431" t="s">
        <v>4434</v>
      </c>
      <c r="E127" s="431" t="s">
        <v>4435</v>
      </c>
      <c r="F127" s="434"/>
      <c r="G127" s="434"/>
      <c r="H127" s="434"/>
      <c r="I127" s="434"/>
      <c r="J127" s="434">
        <v>4</v>
      </c>
      <c r="K127" s="434">
        <v>0</v>
      </c>
      <c r="L127" s="434"/>
      <c r="M127" s="434">
        <v>0</v>
      </c>
      <c r="N127" s="434"/>
      <c r="O127" s="434"/>
      <c r="P127" s="455"/>
      <c r="Q127" s="435"/>
    </row>
    <row r="128" spans="1:17" ht="14.4" customHeight="1" x14ac:dyDescent="0.3">
      <c r="A128" s="430" t="s">
        <v>4475</v>
      </c>
      <c r="B128" s="431" t="s">
        <v>4394</v>
      </c>
      <c r="C128" s="431" t="s">
        <v>4395</v>
      </c>
      <c r="D128" s="431" t="s">
        <v>4404</v>
      </c>
      <c r="E128" s="431" t="s">
        <v>4405</v>
      </c>
      <c r="F128" s="434">
        <v>8</v>
      </c>
      <c r="G128" s="434">
        <v>74696</v>
      </c>
      <c r="H128" s="434">
        <v>1</v>
      </c>
      <c r="I128" s="434">
        <v>9337</v>
      </c>
      <c r="J128" s="434"/>
      <c r="K128" s="434"/>
      <c r="L128" s="434"/>
      <c r="M128" s="434"/>
      <c r="N128" s="434"/>
      <c r="O128" s="434"/>
      <c r="P128" s="455"/>
      <c r="Q128" s="435"/>
    </row>
    <row r="129" spans="1:17" ht="14.4" customHeight="1" x14ac:dyDescent="0.3">
      <c r="A129" s="430" t="s">
        <v>4476</v>
      </c>
      <c r="B129" s="431" t="s">
        <v>4394</v>
      </c>
      <c r="C129" s="431" t="s">
        <v>4395</v>
      </c>
      <c r="D129" s="431" t="s">
        <v>4402</v>
      </c>
      <c r="E129" s="431" t="s">
        <v>4403</v>
      </c>
      <c r="F129" s="434"/>
      <c r="G129" s="434"/>
      <c r="H129" s="434"/>
      <c r="I129" s="434"/>
      <c r="J129" s="434"/>
      <c r="K129" s="434"/>
      <c r="L129" s="434"/>
      <c r="M129" s="434"/>
      <c r="N129" s="434">
        <v>1</v>
      </c>
      <c r="O129" s="434">
        <v>1283</v>
      </c>
      <c r="P129" s="455"/>
      <c r="Q129" s="435">
        <v>1283</v>
      </c>
    </row>
    <row r="130" spans="1:17" ht="14.4" customHeight="1" x14ac:dyDescent="0.3">
      <c r="A130" s="430" t="s">
        <v>4476</v>
      </c>
      <c r="B130" s="431" t="s">
        <v>4394</v>
      </c>
      <c r="C130" s="431" t="s">
        <v>4395</v>
      </c>
      <c r="D130" s="431" t="s">
        <v>4404</v>
      </c>
      <c r="E130" s="431" t="s">
        <v>4405</v>
      </c>
      <c r="F130" s="434">
        <v>3</v>
      </c>
      <c r="G130" s="434">
        <v>28011</v>
      </c>
      <c r="H130" s="434">
        <v>1</v>
      </c>
      <c r="I130" s="434">
        <v>9337</v>
      </c>
      <c r="J130" s="434"/>
      <c r="K130" s="434"/>
      <c r="L130" s="434"/>
      <c r="M130" s="434"/>
      <c r="N130" s="434"/>
      <c r="O130" s="434"/>
      <c r="P130" s="455"/>
      <c r="Q130" s="435"/>
    </row>
    <row r="131" spans="1:17" ht="14.4" customHeight="1" x14ac:dyDescent="0.3">
      <c r="A131" s="430" t="s">
        <v>4476</v>
      </c>
      <c r="B131" s="431" t="s">
        <v>4394</v>
      </c>
      <c r="C131" s="431" t="s">
        <v>4395</v>
      </c>
      <c r="D131" s="431" t="s">
        <v>4420</v>
      </c>
      <c r="E131" s="431" t="s">
        <v>4421</v>
      </c>
      <c r="F131" s="434"/>
      <c r="G131" s="434"/>
      <c r="H131" s="434"/>
      <c r="I131" s="434"/>
      <c r="J131" s="434"/>
      <c r="K131" s="434"/>
      <c r="L131" s="434"/>
      <c r="M131" s="434"/>
      <c r="N131" s="434">
        <v>6</v>
      </c>
      <c r="O131" s="434">
        <v>45330</v>
      </c>
      <c r="P131" s="455"/>
      <c r="Q131" s="435">
        <v>7555</v>
      </c>
    </row>
    <row r="132" spans="1:17" ht="14.4" customHeight="1" x14ac:dyDescent="0.3">
      <c r="A132" s="430" t="s">
        <v>4476</v>
      </c>
      <c r="B132" s="431" t="s">
        <v>4394</v>
      </c>
      <c r="C132" s="431" t="s">
        <v>4395</v>
      </c>
      <c r="D132" s="431" t="s">
        <v>4428</v>
      </c>
      <c r="E132" s="431" t="s">
        <v>4429</v>
      </c>
      <c r="F132" s="434"/>
      <c r="G132" s="434"/>
      <c r="H132" s="434"/>
      <c r="I132" s="434"/>
      <c r="J132" s="434"/>
      <c r="K132" s="434"/>
      <c r="L132" s="434"/>
      <c r="M132" s="434"/>
      <c r="N132" s="434">
        <v>4</v>
      </c>
      <c r="O132" s="434">
        <v>0</v>
      </c>
      <c r="P132" s="455"/>
      <c r="Q132" s="435">
        <v>0</v>
      </c>
    </row>
    <row r="133" spans="1:17" ht="14.4" customHeight="1" x14ac:dyDescent="0.3">
      <c r="A133" s="430" t="s">
        <v>4476</v>
      </c>
      <c r="B133" s="431" t="s">
        <v>4394</v>
      </c>
      <c r="C133" s="431" t="s">
        <v>4395</v>
      </c>
      <c r="D133" s="431" t="s">
        <v>4434</v>
      </c>
      <c r="E133" s="431" t="s">
        <v>4435</v>
      </c>
      <c r="F133" s="434"/>
      <c r="G133" s="434"/>
      <c r="H133" s="434"/>
      <c r="I133" s="434"/>
      <c r="J133" s="434"/>
      <c r="K133" s="434"/>
      <c r="L133" s="434"/>
      <c r="M133" s="434"/>
      <c r="N133" s="434">
        <v>4</v>
      </c>
      <c r="O133" s="434">
        <v>0</v>
      </c>
      <c r="P133" s="455"/>
      <c r="Q133" s="435">
        <v>0</v>
      </c>
    </row>
    <row r="134" spans="1:17" ht="14.4" customHeight="1" x14ac:dyDescent="0.3">
      <c r="A134" s="430" t="s">
        <v>737</v>
      </c>
      <c r="B134" s="431" t="s">
        <v>4394</v>
      </c>
      <c r="C134" s="431" t="s">
        <v>4395</v>
      </c>
      <c r="D134" s="431" t="s">
        <v>4398</v>
      </c>
      <c r="E134" s="431" t="s">
        <v>4399</v>
      </c>
      <c r="F134" s="434"/>
      <c r="G134" s="434"/>
      <c r="H134" s="434"/>
      <c r="I134" s="434"/>
      <c r="J134" s="434"/>
      <c r="K134" s="434"/>
      <c r="L134" s="434"/>
      <c r="M134" s="434"/>
      <c r="N134" s="434">
        <v>2</v>
      </c>
      <c r="O134" s="434">
        <v>25586</v>
      </c>
      <c r="P134" s="455"/>
      <c r="Q134" s="435">
        <v>12793</v>
      </c>
    </row>
    <row r="135" spans="1:17" ht="14.4" customHeight="1" x14ac:dyDescent="0.3">
      <c r="A135" s="430" t="s">
        <v>737</v>
      </c>
      <c r="B135" s="431" t="s">
        <v>4394</v>
      </c>
      <c r="C135" s="431" t="s">
        <v>4395</v>
      </c>
      <c r="D135" s="431" t="s">
        <v>4402</v>
      </c>
      <c r="E135" s="431" t="s">
        <v>4403</v>
      </c>
      <c r="F135" s="434">
        <v>4</v>
      </c>
      <c r="G135" s="434">
        <v>5044</v>
      </c>
      <c r="H135" s="434">
        <v>1</v>
      </c>
      <c r="I135" s="434">
        <v>1261</v>
      </c>
      <c r="J135" s="434">
        <v>2</v>
      </c>
      <c r="K135" s="434">
        <v>2536</v>
      </c>
      <c r="L135" s="434">
        <v>0.50277557494052338</v>
      </c>
      <c r="M135" s="434">
        <v>1268</v>
      </c>
      <c r="N135" s="434">
        <v>2</v>
      </c>
      <c r="O135" s="434">
        <v>2566</v>
      </c>
      <c r="P135" s="455">
        <v>0.50872323552735921</v>
      </c>
      <c r="Q135" s="435">
        <v>1283</v>
      </c>
    </row>
    <row r="136" spans="1:17" ht="14.4" customHeight="1" x14ac:dyDescent="0.3">
      <c r="A136" s="430" t="s">
        <v>737</v>
      </c>
      <c r="B136" s="431" t="s">
        <v>4394</v>
      </c>
      <c r="C136" s="431" t="s">
        <v>4395</v>
      </c>
      <c r="D136" s="431" t="s">
        <v>4404</v>
      </c>
      <c r="E136" s="431" t="s">
        <v>4405</v>
      </c>
      <c r="F136" s="434"/>
      <c r="G136" s="434"/>
      <c r="H136" s="434"/>
      <c r="I136" s="434"/>
      <c r="J136" s="434">
        <v>2</v>
      </c>
      <c r="K136" s="434">
        <v>18892</v>
      </c>
      <c r="L136" s="434"/>
      <c r="M136" s="434">
        <v>9446</v>
      </c>
      <c r="N136" s="434">
        <v>4</v>
      </c>
      <c r="O136" s="434">
        <v>39012</v>
      </c>
      <c r="P136" s="455"/>
      <c r="Q136" s="435">
        <v>9753</v>
      </c>
    </row>
    <row r="137" spans="1:17" ht="14.4" customHeight="1" x14ac:dyDescent="0.3">
      <c r="A137" s="430" t="s">
        <v>737</v>
      </c>
      <c r="B137" s="431" t="s">
        <v>4394</v>
      </c>
      <c r="C137" s="431" t="s">
        <v>4395</v>
      </c>
      <c r="D137" s="431" t="s">
        <v>4414</v>
      </c>
      <c r="E137" s="431" t="s">
        <v>4415</v>
      </c>
      <c r="F137" s="434">
        <v>6</v>
      </c>
      <c r="G137" s="434">
        <v>13524</v>
      </c>
      <c r="H137" s="434">
        <v>1</v>
      </c>
      <c r="I137" s="434">
        <v>2254</v>
      </c>
      <c r="J137" s="434">
        <v>3</v>
      </c>
      <c r="K137" s="434">
        <v>6792</v>
      </c>
      <c r="L137" s="434">
        <v>0.50221827861579416</v>
      </c>
      <c r="M137" s="434">
        <v>2264</v>
      </c>
      <c r="N137" s="434">
        <v>4</v>
      </c>
      <c r="O137" s="434">
        <v>9176</v>
      </c>
      <c r="P137" s="455">
        <v>0.67849748595090209</v>
      </c>
      <c r="Q137" s="435">
        <v>2294</v>
      </c>
    </row>
    <row r="138" spans="1:17" ht="14.4" customHeight="1" x14ac:dyDescent="0.3">
      <c r="A138" s="430" t="s">
        <v>737</v>
      </c>
      <c r="B138" s="431" t="s">
        <v>4394</v>
      </c>
      <c r="C138" s="431" t="s">
        <v>4395</v>
      </c>
      <c r="D138" s="431" t="s">
        <v>4418</v>
      </c>
      <c r="E138" s="431" t="s">
        <v>4419</v>
      </c>
      <c r="F138" s="434">
        <v>6</v>
      </c>
      <c r="G138" s="434">
        <v>1032</v>
      </c>
      <c r="H138" s="434">
        <v>1</v>
      </c>
      <c r="I138" s="434">
        <v>172</v>
      </c>
      <c r="J138" s="434">
        <v>3</v>
      </c>
      <c r="K138" s="434">
        <v>519</v>
      </c>
      <c r="L138" s="434">
        <v>0.50290697674418605</v>
      </c>
      <c r="M138" s="434">
        <v>173</v>
      </c>
      <c r="N138" s="434"/>
      <c r="O138" s="434"/>
      <c r="P138" s="455"/>
      <c r="Q138" s="435"/>
    </row>
    <row r="139" spans="1:17" ht="14.4" customHeight="1" x14ac:dyDescent="0.3">
      <c r="A139" s="430" t="s">
        <v>737</v>
      </c>
      <c r="B139" s="431" t="s">
        <v>4394</v>
      </c>
      <c r="C139" s="431" t="s">
        <v>4395</v>
      </c>
      <c r="D139" s="431" t="s">
        <v>4420</v>
      </c>
      <c r="E139" s="431" t="s">
        <v>4421</v>
      </c>
      <c r="F139" s="434"/>
      <c r="G139" s="434"/>
      <c r="H139" s="434"/>
      <c r="I139" s="434"/>
      <c r="J139" s="434"/>
      <c r="K139" s="434"/>
      <c r="L139" s="434"/>
      <c r="M139" s="434"/>
      <c r="N139" s="434">
        <v>4</v>
      </c>
      <c r="O139" s="434">
        <v>30220</v>
      </c>
      <c r="P139" s="455"/>
      <c r="Q139" s="435">
        <v>7555</v>
      </c>
    </row>
    <row r="140" spans="1:17" ht="14.4" customHeight="1" x14ac:dyDescent="0.3">
      <c r="A140" s="430" t="s">
        <v>737</v>
      </c>
      <c r="B140" s="431" t="s">
        <v>4394</v>
      </c>
      <c r="C140" s="431" t="s">
        <v>4395</v>
      </c>
      <c r="D140" s="431" t="s">
        <v>4422</v>
      </c>
      <c r="E140" s="431" t="s">
        <v>4423</v>
      </c>
      <c r="F140" s="434"/>
      <c r="G140" s="434"/>
      <c r="H140" s="434"/>
      <c r="I140" s="434"/>
      <c r="J140" s="434"/>
      <c r="K140" s="434"/>
      <c r="L140" s="434"/>
      <c r="M140" s="434"/>
      <c r="N140" s="434">
        <v>1</v>
      </c>
      <c r="O140" s="434">
        <v>0</v>
      </c>
      <c r="P140" s="455"/>
      <c r="Q140" s="435">
        <v>0</v>
      </c>
    </row>
    <row r="141" spans="1:17" ht="14.4" customHeight="1" x14ac:dyDescent="0.3">
      <c r="A141" s="430" t="s">
        <v>737</v>
      </c>
      <c r="B141" s="431" t="s">
        <v>4394</v>
      </c>
      <c r="C141" s="431" t="s">
        <v>4395</v>
      </c>
      <c r="D141" s="431" t="s">
        <v>4424</v>
      </c>
      <c r="E141" s="431" t="s">
        <v>4425</v>
      </c>
      <c r="F141" s="434"/>
      <c r="G141" s="434"/>
      <c r="H141" s="434"/>
      <c r="I141" s="434"/>
      <c r="J141" s="434"/>
      <c r="K141" s="434"/>
      <c r="L141" s="434"/>
      <c r="M141" s="434"/>
      <c r="N141" s="434">
        <v>2</v>
      </c>
      <c r="O141" s="434">
        <v>0</v>
      </c>
      <c r="P141" s="455"/>
      <c r="Q141" s="435">
        <v>0</v>
      </c>
    </row>
    <row r="142" spans="1:17" ht="14.4" customHeight="1" x14ac:dyDescent="0.3">
      <c r="A142" s="430" t="s">
        <v>737</v>
      </c>
      <c r="B142" s="431" t="s">
        <v>4394</v>
      </c>
      <c r="C142" s="431" t="s">
        <v>4395</v>
      </c>
      <c r="D142" s="431" t="s">
        <v>4426</v>
      </c>
      <c r="E142" s="431" t="s">
        <v>4427</v>
      </c>
      <c r="F142" s="434"/>
      <c r="G142" s="434"/>
      <c r="H142" s="434"/>
      <c r="I142" s="434"/>
      <c r="J142" s="434"/>
      <c r="K142" s="434"/>
      <c r="L142" s="434"/>
      <c r="M142" s="434"/>
      <c r="N142" s="434">
        <v>3</v>
      </c>
      <c r="O142" s="434">
        <v>0</v>
      </c>
      <c r="P142" s="455"/>
      <c r="Q142" s="435">
        <v>0</v>
      </c>
    </row>
    <row r="143" spans="1:17" ht="14.4" customHeight="1" x14ac:dyDescent="0.3">
      <c r="A143" s="430" t="s">
        <v>2872</v>
      </c>
      <c r="B143" s="431" t="s">
        <v>4394</v>
      </c>
      <c r="C143" s="431" t="s">
        <v>4395</v>
      </c>
      <c r="D143" s="431" t="s">
        <v>4396</v>
      </c>
      <c r="E143" s="431" t="s">
        <v>4397</v>
      </c>
      <c r="F143" s="434">
        <v>20</v>
      </c>
      <c r="G143" s="434">
        <v>9996</v>
      </c>
      <c r="H143" s="434">
        <v>1</v>
      </c>
      <c r="I143" s="434">
        <v>499.8</v>
      </c>
      <c r="J143" s="434">
        <v>15</v>
      </c>
      <c r="K143" s="434">
        <v>7545</v>
      </c>
      <c r="L143" s="434">
        <v>0.75480192076830732</v>
      </c>
      <c r="M143" s="434">
        <v>503</v>
      </c>
      <c r="N143" s="434">
        <v>9</v>
      </c>
      <c r="O143" s="434">
        <v>4572</v>
      </c>
      <c r="P143" s="455">
        <v>0.45738295318127253</v>
      </c>
      <c r="Q143" s="435">
        <v>508</v>
      </c>
    </row>
    <row r="144" spans="1:17" ht="14.4" customHeight="1" x14ac:dyDescent="0.3">
      <c r="A144" s="430" t="s">
        <v>2872</v>
      </c>
      <c r="B144" s="431" t="s">
        <v>4394</v>
      </c>
      <c r="C144" s="431" t="s">
        <v>4395</v>
      </c>
      <c r="D144" s="431" t="s">
        <v>4400</v>
      </c>
      <c r="E144" s="431" t="s">
        <v>4401</v>
      </c>
      <c r="F144" s="434">
        <v>17</v>
      </c>
      <c r="G144" s="434">
        <v>106597</v>
      </c>
      <c r="H144" s="434">
        <v>1</v>
      </c>
      <c r="I144" s="434">
        <v>6270.411764705882</v>
      </c>
      <c r="J144" s="434">
        <v>14</v>
      </c>
      <c r="K144" s="434">
        <v>87976</v>
      </c>
      <c r="L144" s="434">
        <v>0.82531403322795205</v>
      </c>
      <c r="M144" s="434">
        <v>6284</v>
      </c>
      <c r="N144" s="434">
        <v>8</v>
      </c>
      <c r="O144" s="434">
        <v>51216</v>
      </c>
      <c r="P144" s="455">
        <v>0.48046380292128299</v>
      </c>
      <c r="Q144" s="435">
        <v>6402</v>
      </c>
    </row>
    <row r="145" spans="1:17" ht="14.4" customHeight="1" x14ac:dyDescent="0.3">
      <c r="A145" s="430" t="s">
        <v>2872</v>
      </c>
      <c r="B145" s="431" t="s">
        <v>4394</v>
      </c>
      <c r="C145" s="431" t="s">
        <v>4395</v>
      </c>
      <c r="D145" s="431" t="s">
        <v>4402</v>
      </c>
      <c r="E145" s="431" t="s">
        <v>4403</v>
      </c>
      <c r="F145" s="434">
        <v>20</v>
      </c>
      <c r="G145" s="434">
        <v>25124</v>
      </c>
      <c r="H145" s="434">
        <v>1</v>
      </c>
      <c r="I145" s="434">
        <v>1256.2</v>
      </c>
      <c r="J145" s="434">
        <v>13</v>
      </c>
      <c r="K145" s="434">
        <v>16484</v>
      </c>
      <c r="L145" s="434">
        <v>0.65610571565037412</v>
      </c>
      <c r="M145" s="434">
        <v>1268</v>
      </c>
      <c r="N145" s="434">
        <v>9</v>
      </c>
      <c r="O145" s="434">
        <v>11547</v>
      </c>
      <c r="P145" s="455">
        <v>0.4596003821047604</v>
      </c>
      <c r="Q145" s="435">
        <v>1283</v>
      </c>
    </row>
    <row r="146" spans="1:17" ht="14.4" customHeight="1" x14ac:dyDescent="0.3">
      <c r="A146" s="430" t="s">
        <v>2872</v>
      </c>
      <c r="B146" s="431" t="s">
        <v>4394</v>
      </c>
      <c r="C146" s="431" t="s">
        <v>4395</v>
      </c>
      <c r="D146" s="431" t="s">
        <v>4404</v>
      </c>
      <c r="E146" s="431" t="s">
        <v>4405</v>
      </c>
      <c r="F146" s="434"/>
      <c r="G146" s="434"/>
      <c r="H146" s="434"/>
      <c r="I146" s="434"/>
      <c r="J146" s="434"/>
      <c r="K146" s="434"/>
      <c r="L146" s="434"/>
      <c r="M146" s="434"/>
      <c r="N146" s="434">
        <v>16</v>
      </c>
      <c r="O146" s="434">
        <v>156048</v>
      </c>
      <c r="P146" s="455"/>
      <c r="Q146" s="435">
        <v>9753</v>
      </c>
    </row>
    <row r="147" spans="1:17" ht="14.4" customHeight="1" x14ac:dyDescent="0.3">
      <c r="A147" s="430" t="s">
        <v>2872</v>
      </c>
      <c r="B147" s="431" t="s">
        <v>4394</v>
      </c>
      <c r="C147" s="431" t="s">
        <v>4395</v>
      </c>
      <c r="D147" s="431" t="s">
        <v>4406</v>
      </c>
      <c r="E147" s="431" t="s">
        <v>4407</v>
      </c>
      <c r="F147" s="434">
        <v>19</v>
      </c>
      <c r="G147" s="434">
        <v>3130</v>
      </c>
      <c r="H147" s="434">
        <v>1</v>
      </c>
      <c r="I147" s="434">
        <v>164.73684210526315</v>
      </c>
      <c r="J147" s="434">
        <v>12</v>
      </c>
      <c r="K147" s="434">
        <v>1992</v>
      </c>
      <c r="L147" s="434">
        <v>0.6364217252396166</v>
      </c>
      <c r="M147" s="434">
        <v>166</v>
      </c>
      <c r="N147" s="434">
        <v>8</v>
      </c>
      <c r="O147" s="434">
        <v>1424</v>
      </c>
      <c r="P147" s="455">
        <v>0.4549520766773163</v>
      </c>
      <c r="Q147" s="435">
        <v>178</v>
      </c>
    </row>
    <row r="148" spans="1:17" ht="14.4" customHeight="1" thickBot="1" x14ac:dyDescent="0.35">
      <c r="A148" s="436" t="s">
        <v>2872</v>
      </c>
      <c r="B148" s="437" t="s">
        <v>4394</v>
      </c>
      <c r="C148" s="437" t="s">
        <v>4395</v>
      </c>
      <c r="D148" s="437" t="s">
        <v>4412</v>
      </c>
      <c r="E148" s="437" t="s">
        <v>4413</v>
      </c>
      <c r="F148" s="440">
        <v>1</v>
      </c>
      <c r="G148" s="440">
        <v>167</v>
      </c>
      <c r="H148" s="440">
        <v>1</v>
      </c>
      <c r="I148" s="440">
        <v>167</v>
      </c>
      <c r="J148" s="440">
        <v>3</v>
      </c>
      <c r="K148" s="440">
        <v>510</v>
      </c>
      <c r="L148" s="440">
        <v>3.0538922155688621</v>
      </c>
      <c r="M148" s="440">
        <v>170</v>
      </c>
      <c r="N148" s="440"/>
      <c r="O148" s="440"/>
      <c r="P148" s="448"/>
      <c r="Q148" s="441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16" bestFit="1" customWidth="1"/>
    <col min="2" max="3" width="9.5546875" style="116" customWidth="1"/>
    <col min="4" max="4" width="2.21875" style="116" customWidth="1"/>
    <col min="5" max="8" width="9.5546875" style="116" customWidth="1"/>
    <col min="9" max="16384" width="8.88671875" style="116"/>
  </cols>
  <sheetData>
    <row r="1" spans="1:8" ht="18.600000000000001" customHeight="1" thickBot="1" x14ac:dyDescent="0.4">
      <c r="A1" s="305" t="s">
        <v>122</v>
      </c>
      <c r="B1" s="305"/>
      <c r="C1" s="305"/>
      <c r="D1" s="305"/>
      <c r="E1" s="305"/>
      <c r="F1" s="305"/>
      <c r="G1" s="306"/>
      <c r="H1" s="306"/>
    </row>
    <row r="2" spans="1:8" ht="14.4" customHeight="1" thickBot="1" x14ac:dyDescent="0.35">
      <c r="A2" s="214" t="s">
        <v>232</v>
      </c>
      <c r="B2" s="97"/>
      <c r="C2" s="97"/>
      <c r="D2" s="97"/>
      <c r="E2" s="97"/>
      <c r="F2" s="97"/>
    </row>
    <row r="3" spans="1:8" ht="14.4" customHeight="1" x14ac:dyDescent="0.3">
      <c r="A3" s="307"/>
      <c r="B3" s="93">
        <v>2014</v>
      </c>
      <c r="C3" s="40">
        <v>2015</v>
      </c>
      <c r="D3" s="7"/>
      <c r="E3" s="311">
        <v>2016</v>
      </c>
      <c r="F3" s="312"/>
      <c r="G3" s="312"/>
      <c r="H3" s="313"/>
    </row>
    <row r="4" spans="1:8" ht="14.4" customHeight="1" thickBot="1" x14ac:dyDescent="0.35">
      <c r="A4" s="308"/>
      <c r="B4" s="309" t="s">
        <v>60</v>
      </c>
      <c r="C4" s="310"/>
      <c r="D4" s="7"/>
      <c r="E4" s="114" t="s">
        <v>60</v>
      </c>
      <c r="F4" s="95" t="s">
        <v>61</v>
      </c>
      <c r="G4" s="95" t="s">
        <v>55</v>
      </c>
      <c r="H4" s="96" t="s">
        <v>62</v>
      </c>
    </row>
    <row r="5" spans="1:8" ht="14.4" customHeight="1" x14ac:dyDescent="0.3">
      <c r="A5" s="98" t="str">
        <f>HYPERLINK("#'Léky Žádanky'!A1","Léky (Kč)")</f>
        <v>Léky (Kč)</v>
      </c>
      <c r="B5" s="27">
        <v>67.659489999999991</v>
      </c>
      <c r="C5" s="29">
        <v>29.750140000000002</v>
      </c>
      <c r="D5" s="8"/>
      <c r="E5" s="103">
        <v>29.380349999999002</v>
      </c>
      <c r="F5" s="28">
        <v>68.999973326315001</v>
      </c>
      <c r="G5" s="102">
        <f>E5-F5</f>
        <v>-39.619623326316002</v>
      </c>
      <c r="H5" s="108">
        <f>IF(F5&lt;0.00000001,"",E5/F5)</f>
        <v>0.42580233851762972</v>
      </c>
    </row>
    <row r="6" spans="1:8" ht="14.4" customHeight="1" x14ac:dyDescent="0.3">
      <c r="A6" s="98" t="str">
        <f>HYPERLINK("#'Materiál Žádanky'!A1","Materiál - SZM (Kč)")</f>
        <v>Materiál - SZM (Kč)</v>
      </c>
      <c r="B6" s="10">
        <v>6872.1275800000012</v>
      </c>
      <c r="C6" s="31">
        <v>7795.5043000000005</v>
      </c>
      <c r="D6" s="8"/>
      <c r="E6" s="104">
        <v>7812.3403400000052</v>
      </c>
      <c r="F6" s="30">
        <v>7880.0007114023383</v>
      </c>
      <c r="G6" s="105">
        <f>E6-F6</f>
        <v>-67.660371402333112</v>
      </c>
      <c r="H6" s="109">
        <f>IF(F6&lt;0.00000001,"",E6/F6)</f>
        <v>0.99141365922665103</v>
      </c>
    </row>
    <row r="7" spans="1:8" ht="14.4" customHeight="1" x14ac:dyDescent="0.3">
      <c r="A7" s="98" t="str">
        <f>HYPERLINK("#'Osobní náklady'!A1","Osobní náklady (Kč) *")</f>
        <v>Osobní náklady (Kč) *</v>
      </c>
      <c r="B7" s="10">
        <v>2715.7044200000009</v>
      </c>
      <c r="C7" s="31">
        <v>3959.5254300000001</v>
      </c>
      <c r="D7" s="8"/>
      <c r="E7" s="104">
        <v>3877.786759999999</v>
      </c>
      <c r="F7" s="30">
        <v>3445.0003110128509</v>
      </c>
      <c r="G7" s="105">
        <f>E7-F7</f>
        <v>432.78644898714811</v>
      </c>
      <c r="H7" s="109">
        <f>IF(F7&lt;0.00000001,"",E7/F7)</f>
        <v>1.1256274049101338</v>
      </c>
    </row>
    <row r="8" spans="1:8" ht="14.4" customHeight="1" thickBot="1" x14ac:dyDescent="0.35">
      <c r="A8" s="1" t="s">
        <v>63</v>
      </c>
      <c r="B8" s="11">
        <v>600.81562000000122</v>
      </c>
      <c r="C8" s="33">
        <v>1957.4227100000026</v>
      </c>
      <c r="D8" s="8"/>
      <c r="E8" s="106">
        <v>1879.9073200000048</v>
      </c>
      <c r="F8" s="32">
        <v>1672.9085449655367</v>
      </c>
      <c r="G8" s="107">
        <f>E8-F8</f>
        <v>206.99877503446805</v>
      </c>
      <c r="H8" s="110">
        <f>IF(F8&lt;0.00000001,"",E8/F8)</f>
        <v>1.1237358585186332</v>
      </c>
    </row>
    <row r="9" spans="1:8" ht="14.4" customHeight="1" thickBot="1" x14ac:dyDescent="0.35">
      <c r="A9" s="2" t="s">
        <v>64</v>
      </c>
      <c r="B9" s="3">
        <v>10256.307110000003</v>
      </c>
      <c r="C9" s="35">
        <v>13742.202580000003</v>
      </c>
      <c r="D9" s="8"/>
      <c r="E9" s="3">
        <v>13599.41477000001</v>
      </c>
      <c r="F9" s="34">
        <v>13066.909540707042</v>
      </c>
      <c r="G9" s="34">
        <f>E9-F9</f>
        <v>532.50522929296858</v>
      </c>
      <c r="H9" s="111">
        <f>IF(F9&lt;0.00000001,"",E9/F9)</f>
        <v>1.0407521937481903</v>
      </c>
    </row>
    <row r="10" spans="1:8" ht="14.4" customHeight="1" thickBot="1" x14ac:dyDescent="0.35">
      <c r="A10" s="12"/>
      <c r="B10" s="12"/>
      <c r="C10" s="94"/>
      <c r="D10" s="8"/>
      <c r="E10" s="12"/>
      <c r="F10" s="13"/>
    </row>
    <row r="11" spans="1:8" ht="14.4" customHeight="1" x14ac:dyDescent="0.3">
      <c r="A11" s="119" t="str">
        <f>HYPERLINK("#'ZV Vykáz.-A'!A1","Ambulance *")</f>
        <v>Ambulance *</v>
      </c>
      <c r="B11" s="9">
        <f>IF(ISERROR(VLOOKUP("Celkem:",'ZV Vykáz.-A'!A:F,2,0)),0,VLOOKUP("Celkem:",'ZV Vykáz.-A'!A:F,2,0)/1000)</f>
        <v>36898.442999999999</v>
      </c>
      <c r="C11" s="29">
        <f>IF(ISERROR(VLOOKUP("Celkem:",'ZV Vykáz.-A'!A:F,4,0)),0,VLOOKUP("Celkem:",'ZV Vykáz.-A'!A:F,4,0)/1000)</f>
        <v>29972.361000000001</v>
      </c>
      <c r="D11" s="8"/>
      <c r="E11" s="103">
        <f>IF(ISERROR(VLOOKUP("Celkem:",'ZV Vykáz.-A'!A:F,6,0)),0,VLOOKUP("Celkem:",'ZV Vykáz.-A'!A:F,6,0)/1000)</f>
        <v>36760.737000000001</v>
      </c>
      <c r="F11" s="28">
        <f>B11</f>
        <v>36898.442999999999</v>
      </c>
      <c r="G11" s="102">
        <f>E11-F11</f>
        <v>-137.70599999999831</v>
      </c>
      <c r="H11" s="108">
        <f>IF(F11&lt;0.00000001,"",E11/F11)</f>
        <v>0.99626797260794997</v>
      </c>
    </row>
    <row r="12" spans="1:8" ht="14.4" customHeight="1" thickBot="1" x14ac:dyDescent="0.35">
      <c r="A12" s="12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6">
        <f>IF(ISERROR(VLOOKUP("Celkem",#REF!,4,0)),0,VLOOKUP("Celkem",#REF!,4,0)*30)</f>
        <v>0</v>
      </c>
      <c r="F12" s="32">
        <f>B12</f>
        <v>0</v>
      </c>
      <c r="G12" s="107">
        <f>E12-F12</f>
        <v>0</v>
      </c>
      <c r="H12" s="110" t="str">
        <f>IF(F12&lt;0.00000001,"",E12/F12)</f>
        <v/>
      </c>
    </row>
    <row r="13" spans="1:8" ht="14.4" customHeight="1" thickBot="1" x14ac:dyDescent="0.35">
      <c r="A13" s="4" t="s">
        <v>67</v>
      </c>
      <c r="B13" s="5">
        <f>SUM(B11:B12)</f>
        <v>36898.442999999999</v>
      </c>
      <c r="C13" s="37">
        <f>SUM(C11:C12)</f>
        <v>29972.361000000001</v>
      </c>
      <c r="D13" s="8"/>
      <c r="E13" s="5">
        <f>SUM(E11:E12)</f>
        <v>36760.737000000001</v>
      </c>
      <c r="F13" s="36">
        <f>SUM(F11:F12)</f>
        <v>36898.442999999999</v>
      </c>
      <c r="G13" s="36">
        <f>E13-F13</f>
        <v>-137.70599999999831</v>
      </c>
      <c r="H13" s="112">
        <f>IF(F13&lt;0.00000001,"",E13/F13)</f>
        <v>0.99626797260794997</v>
      </c>
    </row>
    <row r="14" spans="1:8" ht="14.4" customHeight="1" thickBot="1" x14ac:dyDescent="0.35">
      <c r="A14" s="12"/>
      <c r="B14" s="12"/>
      <c r="C14" s="94"/>
      <c r="D14" s="8"/>
      <c r="E14" s="12"/>
      <c r="F14" s="13"/>
    </row>
    <row r="15" spans="1:8" ht="14.4" customHeight="1" thickBot="1" x14ac:dyDescent="0.35">
      <c r="A15" s="121" t="str">
        <f>HYPERLINK("#'HI Graf'!A1","Hospodářský index (Výnosy / Náklady) *")</f>
        <v>Hospodářský index (Výnosy / Náklady) *</v>
      </c>
      <c r="B15" s="6">
        <f>IF(B9=0,"",B13/B9)</f>
        <v>3.5976343730994214</v>
      </c>
      <c r="C15" s="39">
        <f>IF(C9=0,"",C13/C9)</f>
        <v>2.1810449107787782</v>
      </c>
      <c r="D15" s="8"/>
      <c r="E15" s="6">
        <f>IF(E9=0,"",E13/E9)</f>
        <v>2.7031116869156255</v>
      </c>
      <c r="F15" s="38">
        <f>IF(F9=0,"",F13/F9)</f>
        <v>2.8238079467108217</v>
      </c>
      <c r="G15" s="38">
        <f>IF(ISERROR(F15-E15),"",E15-F15)</f>
        <v>-0.12069625979519616</v>
      </c>
      <c r="H15" s="113">
        <f>IF(ISERROR(F15-E15),"",IF(F15&lt;0.00000001,"",E15/F15))</f>
        <v>0.95725762443023665</v>
      </c>
    </row>
    <row r="17" spans="1:8" ht="14.4" customHeight="1" x14ac:dyDescent="0.3">
      <c r="A17" s="99" t="s">
        <v>139</v>
      </c>
    </row>
    <row r="18" spans="1:8" ht="14.4" customHeight="1" x14ac:dyDescent="0.3">
      <c r="A18" s="267" t="s">
        <v>172</v>
      </c>
      <c r="B18" s="268"/>
      <c r="C18" s="268"/>
      <c r="D18" s="268"/>
      <c r="E18" s="268"/>
      <c r="F18" s="268"/>
      <c r="G18" s="268"/>
      <c r="H18" s="268"/>
    </row>
    <row r="19" spans="1:8" x14ac:dyDescent="0.3">
      <c r="A19" s="266" t="s">
        <v>171</v>
      </c>
      <c r="B19" s="268"/>
      <c r="C19" s="268"/>
      <c r="D19" s="268"/>
      <c r="E19" s="268"/>
      <c r="F19" s="268"/>
      <c r="G19" s="268"/>
      <c r="H19" s="268"/>
    </row>
    <row r="20" spans="1:8" ht="14.4" customHeight="1" x14ac:dyDescent="0.3">
      <c r="A20" s="100" t="s">
        <v>200</v>
      </c>
    </row>
    <row r="21" spans="1:8" ht="14.4" customHeight="1" x14ac:dyDescent="0.3">
      <c r="A21" s="100" t="s">
        <v>140</v>
      </c>
    </row>
    <row r="22" spans="1:8" ht="14.4" customHeight="1" x14ac:dyDescent="0.3">
      <c r="A22" s="101" t="s">
        <v>231</v>
      </c>
    </row>
    <row r="23" spans="1:8" ht="14.4" customHeight="1" x14ac:dyDescent="0.3">
      <c r="A23" s="101" t="s">
        <v>141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7" priority="4" operator="greaterThan">
      <formula>0</formula>
    </cfRule>
  </conditionalFormatting>
  <conditionalFormatting sqref="G11:G13 G15">
    <cfRule type="cellIs" dxfId="46" priority="3" operator="lessThan">
      <formula>0</formula>
    </cfRule>
  </conditionalFormatting>
  <conditionalFormatting sqref="H5:H9">
    <cfRule type="cellIs" dxfId="45" priority="2" operator="greaterThan">
      <formula>1</formula>
    </cfRule>
  </conditionalFormatting>
  <conditionalFormatting sqref="H11:H13 H15">
    <cfRule type="cellIs" dxfId="44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6"/>
    <col min="2" max="13" width="8.88671875" style="116" customWidth="1"/>
    <col min="14" max="16384" width="8.88671875" style="116"/>
  </cols>
  <sheetData>
    <row r="1" spans="1:13" ht="18.600000000000001" customHeight="1" thickBot="1" x14ac:dyDescent="0.4">
      <c r="A1" s="305" t="s">
        <v>91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</row>
    <row r="2" spans="1:13" ht="14.4" customHeight="1" x14ac:dyDescent="0.3">
      <c r="A2" s="214" t="s">
        <v>232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</row>
    <row r="3" spans="1:13" ht="14.4" customHeight="1" x14ac:dyDescent="0.3">
      <c r="A3" s="182"/>
      <c r="B3" s="183" t="s">
        <v>69</v>
      </c>
      <c r="C3" s="184" t="s">
        <v>70</v>
      </c>
      <c r="D3" s="184" t="s">
        <v>71</v>
      </c>
      <c r="E3" s="183" t="s">
        <v>72</v>
      </c>
      <c r="F3" s="184" t="s">
        <v>73</v>
      </c>
      <c r="G3" s="184" t="s">
        <v>74</v>
      </c>
      <c r="H3" s="184" t="s">
        <v>75</v>
      </c>
      <c r="I3" s="184" t="s">
        <v>76</v>
      </c>
      <c r="J3" s="184" t="s">
        <v>77</v>
      </c>
      <c r="K3" s="184" t="s">
        <v>78</v>
      </c>
      <c r="L3" s="184" t="s">
        <v>79</v>
      </c>
      <c r="M3" s="184" t="s">
        <v>80</v>
      </c>
    </row>
    <row r="4" spans="1:13" ht="14.4" customHeight="1" x14ac:dyDescent="0.3">
      <c r="A4" s="182" t="s">
        <v>68</v>
      </c>
      <c r="B4" s="185">
        <f>(B10+B8)/B6</f>
        <v>5.3175342660324887</v>
      </c>
      <c r="C4" s="185">
        <f t="shared" ref="C4:M4" si="0">(C10+C8)/C6</f>
        <v>4.2257321271030568</v>
      </c>
      <c r="D4" s="185">
        <f t="shared" si="0"/>
        <v>3.5996795987172763</v>
      </c>
      <c r="E4" s="185">
        <f t="shared" si="0"/>
        <v>2.819039890645167</v>
      </c>
      <c r="F4" s="185">
        <f t="shared" si="0"/>
        <v>2.7585582204409542</v>
      </c>
      <c r="G4" s="185">
        <f t="shared" si="0"/>
        <v>3.0493277260721254</v>
      </c>
      <c r="H4" s="185">
        <f t="shared" si="0"/>
        <v>2.9593719264975458</v>
      </c>
      <c r="I4" s="185">
        <f t="shared" si="0"/>
        <v>2.9761761647235323</v>
      </c>
      <c r="J4" s="185">
        <f t="shared" si="0"/>
        <v>2.9200811917400786</v>
      </c>
      <c r="K4" s="185">
        <f t="shared" si="0"/>
        <v>2.9075105885199348</v>
      </c>
      <c r="L4" s="185">
        <f t="shared" si="0"/>
        <v>2.8582015297160197</v>
      </c>
      <c r="M4" s="185">
        <f t="shared" si="0"/>
        <v>2.7031116869156251</v>
      </c>
    </row>
    <row r="5" spans="1:13" ht="14.4" customHeight="1" x14ac:dyDescent="0.3">
      <c r="A5" s="186" t="s">
        <v>40</v>
      </c>
      <c r="B5" s="185">
        <f>IF(ISERROR(VLOOKUP($A5,'Man Tab'!$A:$Q,COLUMN()+2,0)),0,VLOOKUP($A5,'Man Tab'!$A:$Q,COLUMN()+2,0))</f>
        <v>575.76478999999995</v>
      </c>
      <c r="C5" s="185">
        <f>IF(ISERROR(VLOOKUP($A5,'Man Tab'!$A:$Q,COLUMN()+2,0)),0,VLOOKUP($A5,'Man Tab'!$A:$Q,COLUMN()+2,0))</f>
        <v>1062.05294</v>
      </c>
      <c r="D5" s="185">
        <f>IF(ISERROR(VLOOKUP($A5,'Man Tab'!$A:$Q,COLUMN()+2,0)),0,VLOOKUP($A5,'Man Tab'!$A:$Q,COLUMN()+2,0))</f>
        <v>980.47391000000005</v>
      </c>
      <c r="E5" s="185">
        <f>IF(ISERROR(VLOOKUP($A5,'Man Tab'!$A:$Q,COLUMN()+2,0)),0,VLOOKUP($A5,'Man Tab'!$A:$Q,COLUMN()+2,0))</f>
        <v>1298.2943</v>
      </c>
      <c r="F5" s="185">
        <f>IF(ISERROR(VLOOKUP($A5,'Man Tab'!$A:$Q,COLUMN()+2,0)),0,VLOOKUP($A5,'Man Tab'!$A:$Q,COLUMN()+2,0))</f>
        <v>1326.27241</v>
      </c>
      <c r="G5" s="185">
        <f>IF(ISERROR(VLOOKUP($A5,'Man Tab'!$A:$Q,COLUMN()+2,0)),0,VLOOKUP($A5,'Man Tab'!$A:$Q,COLUMN()+2,0))</f>
        <v>956.32970000000205</v>
      </c>
      <c r="H5" s="185">
        <f>IF(ISERROR(VLOOKUP($A5,'Man Tab'!$A:$Q,COLUMN()+2,0)),0,VLOOKUP($A5,'Man Tab'!$A:$Q,COLUMN()+2,0))</f>
        <v>1496.4195199999999</v>
      </c>
      <c r="I5" s="185">
        <f>IF(ISERROR(VLOOKUP($A5,'Man Tab'!$A:$Q,COLUMN()+2,0)),0,VLOOKUP($A5,'Man Tab'!$A:$Q,COLUMN()+2,0))</f>
        <v>989.15319999999997</v>
      </c>
      <c r="J5" s="185">
        <f>IF(ISERROR(VLOOKUP($A5,'Man Tab'!$A:$Q,COLUMN()+2,0)),0,VLOOKUP($A5,'Man Tab'!$A:$Q,COLUMN()+2,0))</f>
        <v>1157.19605</v>
      </c>
      <c r="K5" s="185">
        <f>IF(ISERROR(VLOOKUP($A5,'Man Tab'!$A:$Q,COLUMN()+2,0)),0,VLOOKUP($A5,'Man Tab'!$A:$Q,COLUMN()+2,0))</f>
        <v>740.93395999999996</v>
      </c>
      <c r="L5" s="185">
        <f>IF(ISERROR(VLOOKUP($A5,'Man Tab'!$A:$Q,COLUMN()+2,0)),0,VLOOKUP($A5,'Man Tab'!$A:$Q,COLUMN()+2,0))</f>
        <v>1219.16644</v>
      </c>
      <c r="M5" s="185">
        <f>IF(ISERROR(VLOOKUP($A5,'Man Tab'!$A:$Q,COLUMN()+2,0)),0,VLOOKUP($A5,'Man Tab'!$A:$Q,COLUMN()+2,0))</f>
        <v>1797.35755000001</v>
      </c>
    </row>
    <row r="6" spans="1:13" ht="14.4" customHeight="1" x14ac:dyDescent="0.3">
      <c r="A6" s="186" t="s">
        <v>64</v>
      </c>
      <c r="B6" s="187">
        <f>B5</f>
        <v>575.76478999999995</v>
      </c>
      <c r="C6" s="187">
        <f t="shared" ref="C6:M6" si="1">C5+B6</f>
        <v>1637.81773</v>
      </c>
      <c r="D6" s="187">
        <f t="shared" si="1"/>
        <v>2618.2916399999999</v>
      </c>
      <c r="E6" s="187">
        <f t="shared" si="1"/>
        <v>3916.5859399999999</v>
      </c>
      <c r="F6" s="187">
        <f t="shared" si="1"/>
        <v>5242.8583500000004</v>
      </c>
      <c r="G6" s="187">
        <f t="shared" si="1"/>
        <v>6199.1880500000025</v>
      </c>
      <c r="H6" s="187">
        <f t="shared" si="1"/>
        <v>7695.6075700000019</v>
      </c>
      <c r="I6" s="187">
        <f t="shared" si="1"/>
        <v>8684.7607700000026</v>
      </c>
      <c r="J6" s="187">
        <f t="shared" si="1"/>
        <v>9841.9568200000031</v>
      </c>
      <c r="K6" s="187">
        <f t="shared" si="1"/>
        <v>10582.890780000003</v>
      </c>
      <c r="L6" s="187">
        <f t="shared" si="1"/>
        <v>11802.057220000002</v>
      </c>
      <c r="M6" s="187">
        <f t="shared" si="1"/>
        <v>13599.414770000012</v>
      </c>
    </row>
    <row r="7" spans="1:13" ht="14.4" customHeight="1" x14ac:dyDescent="0.3">
      <c r="A7" s="186" t="s">
        <v>89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</row>
    <row r="8" spans="1:13" ht="14.4" customHeight="1" x14ac:dyDescent="0.3">
      <c r="A8" s="186" t="s">
        <v>65</v>
      </c>
      <c r="B8" s="187">
        <f>B7*30</f>
        <v>0</v>
      </c>
      <c r="C8" s="187">
        <f t="shared" ref="C8:M8" si="2">C7*30</f>
        <v>0</v>
      </c>
      <c r="D8" s="187">
        <f t="shared" si="2"/>
        <v>0</v>
      </c>
      <c r="E8" s="187">
        <f t="shared" si="2"/>
        <v>0</v>
      </c>
      <c r="F8" s="187">
        <f t="shared" si="2"/>
        <v>0</v>
      </c>
      <c r="G8" s="187">
        <f t="shared" si="2"/>
        <v>0</v>
      </c>
      <c r="H8" s="187">
        <f t="shared" si="2"/>
        <v>0</v>
      </c>
      <c r="I8" s="187">
        <f t="shared" si="2"/>
        <v>0</v>
      </c>
      <c r="J8" s="187">
        <f t="shared" si="2"/>
        <v>0</v>
      </c>
      <c r="K8" s="187">
        <f t="shared" si="2"/>
        <v>0</v>
      </c>
      <c r="L8" s="187">
        <f t="shared" si="2"/>
        <v>0</v>
      </c>
      <c r="M8" s="187">
        <f t="shared" si="2"/>
        <v>0</v>
      </c>
    </row>
    <row r="9" spans="1:13" ht="14.4" customHeight="1" x14ac:dyDescent="0.3">
      <c r="A9" s="186" t="s">
        <v>90</v>
      </c>
      <c r="B9" s="186">
        <v>3061649</v>
      </c>
      <c r="C9" s="186">
        <v>3859330</v>
      </c>
      <c r="D9" s="186">
        <v>2504032</v>
      </c>
      <c r="E9" s="186">
        <v>1616001</v>
      </c>
      <c r="F9" s="186">
        <v>3421718</v>
      </c>
      <c r="G9" s="186">
        <v>4440626</v>
      </c>
      <c r="H9" s="186">
        <v>3870809</v>
      </c>
      <c r="I9" s="186">
        <v>3073213</v>
      </c>
      <c r="J9" s="186">
        <v>2891935</v>
      </c>
      <c r="K9" s="186">
        <v>2030554</v>
      </c>
      <c r="L9" s="186">
        <v>2962791</v>
      </c>
      <c r="M9" s="186">
        <v>3028079</v>
      </c>
    </row>
    <row r="10" spans="1:13" ht="14.4" customHeight="1" x14ac:dyDescent="0.3">
      <c r="A10" s="186" t="s">
        <v>66</v>
      </c>
      <c r="B10" s="187">
        <f>B9/1000</f>
        <v>3061.6489999999999</v>
      </c>
      <c r="C10" s="187">
        <f t="shared" ref="C10:M10" si="3">C9/1000+B10</f>
        <v>6920.9789999999994</v>
      </c>
      <c r="D10" s="187">
        <f t="shared" si="3"/>
        <v>9425.0109999999986</v>
      </c>
      <c r="E10" s="187">
        <f t="shared" si="3"/>
        <v>11041.011999999999</v>
      </c>
      <c r="F10" s="187">
        <f t="shared" si="3"/>
        <v>14462.73</v>
      </c>
      <c r="G10" s="187">
        <f t="shared" si="3"/>
        <v>18903.356</v>
      </c>
      <c r="H10" s="187">
        <f t="shared" si="3"/>
        <v>22774.165000000001</v>
      </c>
      <c r="I10" s="187">
        <f t="shared" si="3"/>
        <v>25847.378000000001</v>
      </c>
      <c r="J10" s="187">
        <f t="shared" si="3"/>
        <v>28739.313000000002</v>
      </c>
      <c r="K10" s="187">
        <f t="shared" si="3"/>
        <v>30769.867000000002</v>
      </c>
      <c r="L10" s="187">
        <f t="shared" si="3"/>
        <v>33732.658000000003</v>
      </c>
      <c r="M10" s="187">
        <f t="shared" si="3"/>
        <v>36760.737000000001</v>
      </c>
    </row>
    <row r="11" spans="1:13" ht="14.4" customHeight="1" x14ac:dyDescent="0.3">
      <c r="A11" s="182"/>
      <c r="B11" s="182" t="s">
        <v>81</v>
      </c>
      <c r="C11" s="182">
        <f ca="1">IF(MONTH(TODAY())=1,12,MONTH(TODAY())-1)</f>
        <v>12</v>
      </c>
      <c r="D11" s="182"/>
      <c r="E11" s="182"/>
      <c r="F11" s="182"/>
      <c r="G11" s="182"/>
      <c r="H11" s="182"/>
      <c r="I11" s="182"/>
      <c r="J11" s="182"/>
      <c r="K11" s="182"/>
      <c r="L11" s="182"/>
      <c r="M11" s="182"/>
    </row>
    <row r="12" spans="1:13" ht="14.4" customHeight="1" x14ac:dyDescent="0.3">
      <c r="A12" s="182">
        <v>0</v>
      </c>
      <c r="B12" s="185">
        <f>IF(ISERROR(HI!F15),#REF!,HI!F15)</f>
        <v>2.8238079467108217</v>
      </c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</row>
    <row r="13" spans="1:13" ht="14.4" customHeight="1" x14ac:dyDescent="0.3">
      <c r="A13" s="182">
        <v>1</v>
      </c>
      <c r="B13" s="185">
        <f>IF(ISERROR(HI!F15),#REF!,HI!F15)</f>
        <v>2.8238079467108217</v>
      </c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6" bestFit="1" customWidth="1"/>
    <col min="2" max="2" width="12.77734375" style="116" bestFit="1" customWidth="1"/>
    <col min="3" max="3" width="13.6640625" style="116" bestFit="1" customWidth="1"/>
    <col min="4" max="15" width="7.77734375" style="116" bestFit="1" customWidth="1"/>
    <col min="16" max="16" width="8.88671875" style="116" customWidth="1"/>
    <col min="17" max="17" width="6.6640625" style="116" bestFit="1" customWidth="1"/>
    <col min="18" max="16384" width="8.88671875" style="116"/>
  </cols>
  <sheetData>
    <row r="1" spans="1:17" s="188" customFormat="1" ht="18.600000000000001" customHeight="1" thickBot="1" x14ac:dyDescent="0.4">
      <c r="A1" s="314" t="s">
        <v>234</v>
      </c>
      <c r="B1" s="314"/>
      <c r="C1" s="314"/>
      <c r="D1" s="314"/>
      <c r="E1" s="314"/>
      <c r="F1" s="314"/>
      <c r="G1" s="314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s="188" customFormat="1" ht="14.4" customHeight="1" thickBot="1" x14ac:dyDescent="0.3">
      <c r="A2" s="214" t="s">
        <v>232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</row>
    <row r="3" spans="1:17" ht="14.4" customHeight="1" x14ac:dyDescent="0.3">
      <c r="A3" s="68"/>
      <c r="B3" s="315" t="s">
        <v>16</v>
      </c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124"/>
      <c r="Q3" s="126"/>
    </row>
    <row r="4" spans="1:17" ht="14.4" customHeight="1" x14ac:dyDescent="0.3">
      <c r="A4" s="69"/>
      <c r="B4" s="20">
        <v>2016</v>
      </c>
      <c r="C4" s="125" t="s">
        <v>17</v>
      </c>
      <c r="D4" s="115" t="s">
        <v>211</v>
      </c>
      <c r="E4" s="115" t="s">
        <v>212</v>
      </c>
      <c r="F4" s="115" t="s">
        <v>213</v>
      </c>
      <c r="G4" s="115" t="s">
        <v>214</v>
      </c>
      <c r="H4" s="115" t="s">
        <v>215</v>
      </c>
      <c r="I4" s="115" t="s">
        <v>216</v>
      </c>
      <c r="J4" s="115" t="s">
        <v>217</v>
      </c>
      <c r="K4" s="115" t="s">
        <v>218</v>
      </c>
      <c r="L4" s="115" t="s">
        <v>219</v>
      </c>
      <c r="M4" s="115" t="s">
        <v>220</v>
      </c>
      <c r="N4" s="115" t="s">
        <v>221</v>
      </c>
      <c r="O4" s="115" t="s">
        <v>222</v>
      </c>
      <c r="P4" s="317" t="s">
        <v>3</v>
      </c>
      <c r="Q4" s="318"/>
    </row>
    <row r="5" spans="1:17" ht="14.4" customHeight="1" thickBot="1" x14ac:dyDescent="0.3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233</v>
      </c>
    </row>
    <row r="7" spans="1:17" ht="14.4" customHeight="1" x14ac:dyDescent="0.3">
      <c r="A7" s="15" t="s">
        <v>22</v>
      </c>
      <c r="B7" s="51">
        <v>68.999973326315001</v>
      </c>
      <c r="C7" s="52">
        <v>5.7499977771920001</v>
      </c>
      <c r="D7" s="52">
        <v>0</v>
      </c>
      <c r="E7" s="52">
        <v>0.18365999999999999</v>
      </c>
      <c r="F7" s="52">
        <v>0.60697000000000001</v>
      </c>
      <c r="G7" s="52">
        <v>18.02983</v>
      </c>
      <c r="H7" s="52">
        <v>0.39173000000000002</v>
      </c>
      <c r="I7" s="52">
        <v>0</v>
      </c>
      <c r="J7" s="52">
        <v>1.2115400000000001</v>
      </c>
      <c r="K7" s="52">
        <v>0</v>
      </c>
      <c r="L7" s="52">
        <v>1.39242</v>
      </c>
      <c r="M7" s="52">
        <v>1.45607</v>
      </c>
      <c r="N7" s="52">
        <v>4.7091399999989996</v>
      </c>
      <c r="O7" s="52">
        <v>1.39899</v>
      </c>
      <c r="P7" s="53">
        <v>29.38035</v>
      </c>
      <c r="Q7" s="81">
        <v>0.425802338517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233</v>
      </c>
    </row>
    <row r="9" spans="1:17" ht="14.4" customHeight="1" x14ac:dyDescent="0.3">
      <c r="A9" s="15" t="s">
        <v>24</v>
      </c>
      <c r="B9" s="51">
        <v>7880.0007114023401</v>
      </c>
      <c r="C9" s="52">
        <v>656.66672595019497</v>
      </c>
      <c r="D9" s="52">
        <v>108.26615</v>
      </c>
      <c r="E9" s="52">
        <v>477.84969000000001</v>
      </c>
      <c r="F9" s="52">
        <v>578.47478000000001</v>
      </c>
      <c r="G9" s="52">
        <v>828.28666999999996</v>
      </c>
      <c r="H9" s="52">
        <v>891.45662000000004</v>
      </c>
      <c r="I9" s="52">
        <v>451.82994000000099</v>
      </c>
      <c r="J9" s="52">
        <v>1009.94684</v>
      </c>
      <c r="K9" s="52">
        <v>587.71874000000003</v>
      </c>
      <c r="L9" s="52">
        <v>730.72086000000002</v>
      </c>
      <c r="M9" s="52">
        <v>290.45589000000001</v>
      </c>
      <c r="N9" s="52">
        <v>748.47307999999896</v>
      </c>
      <c r="O9" s="52">
        <v>1108.8610800000099</v>
      </c>
      <c r="P9" s="53">
        <v>7812.3403400000097</v>
      </c>
      <c r="Q9" s="81">
        <v>0.991413659226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233</v>
      </c>
    </row>
    <row r="11" spans="1:17" ht="14.4" customHeight="1" x14ac:dyDescent="0.3">
      <c r="A11" s="15" t="s">
        <v>26</v>
      </c>
      <c r="B11" s="51">
        <v>47.209689642008001</v>
      </c>
      <c r="C11" s="52">
        <v>3.9341408035000001</v>
      </c>
      <c r="D11" s="52">
        <v>1.91343</v>
      </c>
      <c r="E11" s="52">
        <v>2.8017699999999999</v>
      </c>
      <c r="F11" s="52">
        <v>1.6117999999999999</v>
      </c>
      <c r="G11" s="52">
        <v>1.3360000000000001</v>
      </c>
      <c r="H11" s="52">
        <v>1.3360000000000001</v>
      </c>
      <c r="I11" s="52">
        <v>1.3360000000000001</v>
      </c>
      <c r="J11" s="52">
        <v>1.6201099999999999</v>
      </c>
      <c r="K11" s="52">
        <v>2.2352400000000001</v>
      </c>
      <c r="L11" s="52">
        <v>1.6264700000000001</v>
      </c>
      <c r="M11" s="52">
        <v>5.3619199999999996</v>
      </c>
      <c r="N11" s="52">
        <v>1.8407199999999999</v>
      </c>
      <c r="O11" s="52">
        <v>6.7683</v>
      </c>
      <c r="P11" s="53">
        <v>29.787759999999999</v>
      </c>
      <c r="Q11" s="81">
        <v>0.63096707955200004</v>
      </c>
    </row>
    <row r="12" spans="1:17" ht="14.4" customHeight="1" x14ac:dyDescent="0.3">
      <c r="A12" s="15" t="s">
        <v>27</v>
      </c>
      <c r="B12" s="51">
        <v>0.43126636463399998</v>
      </c>
      <c r="C12" s="52">
        <v>3.5938863719E-2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</v>
      </c>
      <c r="Q12" s="81">
        <v>0</v>
      </c>
    </row>
    <row r="13" spans="1:17" ht="14.4" customHeight="1" x14ac:dyDescent="0.3">
      <c r="A13" s="15" t="s">
        <v>28</v>
      </c>
      <c r="B13" s="51">
        <v>0.382288753107</v>
      </c>
      <c r="C13" s="52">
        <v>3.1857396092000001E-2</v>
      </c>
      <c r="D13" s="52">
        <v>1.89486</v>
      </c>
      <c r="E13" s="52">
        <v>0</v>
      </c>
      <c r="F13" s="52">
        <v>0.14882999999999999</v>
      </c>
      <c r="G13" s="52">
        <v>0</v>
      </c>
      <c r="H13" s="52">
        <v>0</v>
      </c>
      <c r="I13" s="52">
        <v>0</v>
      </c>
      <c r="J13" s="52">
        <v>0</v>
      </c>
      <c r="K13" s="52">
        <v>0.35694999999999999</v>
      </c>
      <c r="L13" s="52">
        <v>2.4780899999999999</v>
      </c>
      <c r="M13" s="52">
        <v>0.76956000000000002</v>
      </c>
      <c r="N13" s="52">
        <v>0.35694999999900001</v>
      </c>
      <c r="O13" s="52">
        <v>0</v>
      </c>
      <c r="P13" s="53">
        <v>6.0052399999999997</v>
      </c>
      <c r="Q13" s="81">
        <v>15.708649420585999</v>
      </c>
    </row>
    <row r="14" spans="1:17" ht="14.4" customHeight="1" x14ac:dyDescent="0.3">
      <c r="A14" s="15" t="s">
        <v>29</v>
      </c>
      <c r="B14" s="51">
        <v>250.31581537004601</v>
      </c>
      <c r="C14" s="52">
        <v>20.859651280836999</v>
      </c>
      <c r="D14" s="52">
        <v>28.954999999999998</v>
      </c>
      <c r="E14" s="52">
        <v>22.491</v>
      </c>
      <c r="F14" s="52">
        <v>23.46</v>
      </c>
      <c r="G14" s="52">
        <v>18.032</v>
      </c>
      <c r="H14" s="52">
        <v>13.553000000000001</v>
      </c>
      <c r="I14" s="52">
        <v>11.532</v>
      </c>
      <c r="J14" s="52">
        <v>10.949</v>
      </c>
      <c r="K14" s="52">
        <v>11.282999999999999</v>
      </c>
      <c r="L14" s="52">
        <v>11.657</v>
      </c>
      <c r="M14" s="52">
        <v>19.146999999999998</v>
      </c>
      <c r="N14" s="52">
        <v>21.995999999999999</v>
      </c>
      <c r="O14" s="52">
        <v>25.748999999999999</v>
      </c>
      <c r="P14" s="53">
        <v>218.804</v>
      </c>
      <c r="Q14" s="81">
        <v>0.87411176827299997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233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233</v>
      </c>
    </row>
    <row r="17" spans="1:17" ht="14.4" customHeight="1" x14ac:dyDescent="0.3">
      <c r="A17" s="15" t="s">
        <v>32</v>
      </c>
      <c r="B17" s="51">
        <v>141.23273778658901</v>
      </c>
      <c r="C17" s="52">
        <v>11.769394815548999</v>
      </c>
      <c r="D17" s="52">
        <v>8.69</v>
      </c>
      <c r="E17" s="52">
        <v>70.590479999999999</v>
      </c>
      <c r="F17" s="52">
        <v>0</v>
      </c>
      <c r="G17" s="52">
        <v>4.9729999999999999</v>
      </c>
      <c r="H17" s="52">
        <v>41.6</v>
      </c>
      <c r="I17" s="52">
        <v>0</v>
      </c>
      <c r="J17" s="52">
        <v>0</v>
      </c>
      <c r="K17" s="52">
        <v>0</v>
      </c>
      <c r="L17" s="52">
        <v>35.636000000000003</v>
      </c>
      <c r="M17" s="52">
        <v>14.866059999999999</v>
      </c>
      <c r="N17" s="52">
        <v>3.6566199999990001</v>
      </c>
      <c r="O17" s="52">
        <v>5.6797399999999998</v>
      </c>
      <c r="P17" s="53">
        <v>185.6919</v>
      </c>
      <c r="Q17" s="81">
        <v>1.314793601753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0</v>
      </c>
      <c r="Q18" s="81" t="s">
        <v>233</v>
      </c>
    </row>
    <row r="19" spans="1:17" ht="14.4" customHeight="1" x14ac:dyDescent="0.3">
      <c r="A19" s="15" t="s">
        <v>34</v>
      </c>
      <c r="B19" s="51">
        <v>519.33509823775501</v>
      </c>
      <c r="C19" s="52">
        <v>43.277924853145997</v>
      </c>
      <c r="D19" s="52">
        <v>46.55827</v>
      </c>
      <c r="E19" s="52">
        <v>106.43803</v>
      </c>
      <c r="F19" s="52">
        <v>2.3721999999999999</v>
      </c>
      <c r="G19" s="52">
        <v>63.273180000000004</v>
      </c>
      <c r="H19" s="52">
        <v>40.40211</v>
      </c>
      <c r="I19" s="52">
        <v>139.23196999999999</v>
      </c>
      <c r="J19" s="52">
        <v>11.076180000000001</v>
      </c>
      <c r="K19" s="52">
        <v>21.491320000000002</v>
      </c>
      <c r="L19" s="52">
        <v>14.042719999999999</v>
      </c>
      <c r="M19" s="52">
        <v>27.50282</v>
      </c>
      <c r="N19" s="52">
        <v>5.4972599999989997</v>
      </c>
      <c r="O19" s="52">
        <v>248.57001000000099</v>
      </c>
      <c r="P19" s="53">
        <v>726.45607000000098</v>
      </c>
      <c r="Q19" s="81">
        <v>1.3988195145390001</v>
      </c>
    </row>
    <row r="20" spans="1:17" ht="14.4" customHeight="1" x14ac:dyDescent="0.3">
      <c r="A20" s="15" t="s">
        <v>35</v>
      </c>
      <c r="B20" s="51">
        <v>3445.00031101286</v>
      </c>
      <c r="C20" s="52">
        <v>287.08335925107099</v>
      </c>
      <c r="D20" s="52">
        <v>316.68938000000003</v>
      </c>
      <c r="E20" s="52">
        <v>318.90071</v>
      </c>
      <c r="F20" s="52">
        <v>311.00169</v>
      </c>
      <c r="G20" s="52">
        <v>301.56635</v>
      </c>
      <c r="H20" s="52">
        <v>274.73480999999998</v>
      </c>
      <c r="I20" s="52">
        <v>294.50484999999998</v>
      </c>
      <c r="J20" s="52">
        <v>403.72197</v>
      </c>
      <c r="K20" s="52">
        <v>308.17315000000002</v>
      </c>
      <c r="L20" s="52">
        <v>301.74739</v>
      </c>
      <c r="M20" s="52">
        <v>325.50954000000002</v>
      </c>
      <c r="N20" s="52">
        <v>376.77116999999998</v>
      </c>
      <c r="O20" s="52">
        <v>344.465750000002</v>
      </c>
      <c r="P20" s="53">
        <v>3877.78676</v>
      </c>
      <c r="Q20" s="81">
        <v>1.1256274049099999</v>
      </c>
    </row>
    <row r="21" spans="1:17" ht="14.4" customHeight="1" x14ac:dyDescent="0.3">
      <c r="A21" s="16" t="s">
        <v>36</v>
      </c>
      <c r="B21" s="51">
        <v>714.00164881139301</v>
      </c>
      <c r="C21" s="52">
        <v>59.500137400949001</v>
      </c>
      <c r="D21" s="52">
        <v>62.798000000000002</v>
      </c>
      <c r="E21" s="52">
        <v>62.798000000000002</v>
      </c>
      <c r="F21" s="52">
        <v>62.798000000000002</v>
      </c>
      <c r="G21" s="52">
        <v>62.798000000000002</v>
      </c>
      <c r="H21" s="52">
        <v>62.798000000000002</v>
      </c>
      <c r="I21" s="52">
        <v>57.895000000000003</v>
      </c>
      <c r="J21" s="52">
        <v>57.895000000000003</v>
      </c>
      <c r="K21" s="52">
        <v>57.895000000000003</v>
      </c>
      <c r="L21" s="52">
        <v>57.895000000000003</v>
      </c>
      <c r="M21" s="52">
        <v>55.865000000000002</v>
      </c>
      <c r="N21" s="52">
        <v>55.864999999999</v>
      </c>
      <c r="O21" s="52">
        <v>55.865000000000002</v>
      </c>
      <c r="P21" s="53">
        <v>713.16499999999996</v>
      </c>
      <c r="Q21" s="81">
        <v>0.99882822565899998</v>
      </c>
    </row>
    <row r="22" spans="1:17" ht="14.4" customHeight="1" x14ac:dyDescent="0.3">
      <c r="A22" s="15" t="s">
        <v>37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0</v>
      </c>
      <c r="Q22" s="81" t="s">
        <v>233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 t="s">
        <v>233</v>
      </c>
    </row>
    <row r="24" spans="1:17" ht="14.4" customHeight="1" x14ac:dyDescent="0.3">
      <c r="A24" s="16" t="s">
        <v>39</v>
      </c>
      <c r="B24" s="51">
        <v>0</v>
      </c>
      <c r="C24" s="52">
        <v>0</v>
      </c>
      <c r="D24" s="52">
        <v>-2.9999999999999997E-4</v>
      </c>
      <c r="E24" s="52">
        <v>-3.9999999900000002E-4</v>
      </c>
      <c r="F24" s="52">
        <v>-3.6000000000000002E-4</v>
      </c>
      <c r="G24" s="52">
        <v>-7.2999999899999997E-4</v>
      </c>
      <c r="H24" s="52">
        <v>1.3999999899999999E-4</v>
      </c>
      <c r="I24" s="52">
        <v>-5.99999999622014E-5</v>
      </c>
      <c r="J24" s="52">
        <v>-1.1199999989999999E-3</v>
      </c>
      <c r="K24" s="52">
        <v>-1.9999999899999999E-4</v>
      </c>
      <c r="L24" s="52">
        <v>9.9999999747524298E-5</v>
      </c>
      <c r="M24" s="52">
        <v>9.9999999974897906E-5</v>
      </c>
      <c r="N24" s="52">
        <v>4.9999999900000001E-4</v>
      </c>
      <c r="O24" s="52">
        <v>-3.2000000000000003E-4</v>
      </c>
      <c r="P24" s="53">
        <v>-2.649999999E-3</v>
      </c>
      <c r="Q24" s="81"/>
    </row>
    <row r="25" spans="1:17" ht="14.4" customHeight="1" x14ac:dyDescent="0.3">
      <c r="A25" s="17" t="s">
        <v>40</v>
      </c>
      <c r="B25" s="54">
        <v>13066.909540707</v>
      </c>
      <c r="C25" s="55">
        <v>1088.9091283922501</v>
      </c>
      <c r="D25" s="55">
        <v>575.76478999999995</v>
      </c>
      <c r="E25" s="55">
        <v>1062.05294</v>
      </c>
      <c r="F25" s="55">
        <v>980.47391000000005</v>
      </c>
      <c r="G25" s="55">
        <v>1298.2943</v>
      </c>
      <c r="H25" s="55">
        <v>1326.27241</v>
      </c>
      <c r="I25" s="55">
        <v>956.32970000000205</v>
      </c>
      <c r="J25" s="55">
        <v>1496.4195199999999</v>
      </c>
      <c r="K25" s="55">
        <v>989.15319999999997</v>
      </c>
      <c r="L25" s="55">
        <v>1157.19605</v>
      </c>
      <c r="M25" s="55">
        <v>740.93395999999996</v>
      </c>
      <c r="N25" s="55">
        <v>1219.16644</v>
      </c>
      <c r="O25" s="55">
        <v>1797.35755000001</v>
      </c>
      <c r="P25" s="56">
        <v>13599.414769999999</v>
      </c>
      <c r="Q25" s="82">
        <v>1.040752193748</v>
      </c>
    </row>
    <row r="26" spans="1:17" ht="14.4" customHeight="1" x14ac:dyDescent="0.3">
      <c r="A26" s="15" t="s">
        <v>41</v>
      </c>
      <c r="B26" s="51">
        <v>402.90587862162602</v>
      </c>
      <c r="C26" s="52">
        <v>33.575489885134999</v>
      </c>
      <c r="D26" s="52">
        <v>28.73658</v>
      </c>
      <c r="E26" s="52">
        <v>29.76202</v>
      </c>
      <c r="F26" s="52">
        <v>30.383929999999999</v>
      </c>
      <c r="G26" s="52">
        <v>28.216999999999999</v>
      </c>
      <c r="H26" s="52">
        <v>26.523859999999999</v>
      </c>
      <c r="I26" s="52">
        <v>47.959569999999999</v>
      </c>
      <c r="J26" s="52">
        <v>35.974119999999999</v>
      </c>
      <c r="K26" s="52">
        <v>34.991849999999999</v>
      </c>
      <c r="L26" s="52">
        <v>35.81006</v>
      </c>
      <c r="M26" s="52">
        <v>36.07564</v>
      </c>
      <c r="N26" s="52">
        <v>46.778979999999997</v>
      </c>
      <c r="O26" s="52">
        <v>570.23954000000003</v>
      </c>
      <c r="P26" s="53">
        <v>951.45315000000005</v>
      </c>
      <c r="Q26" s="81">
        <v>2.3614774578489999</v>
      </c>
    </row>
    <row r="27" spans="1:17" ht="14.4" customHeight="1" x14ac:dyDescent="0.3">
      <c r="A27" s="18" t="s">
        <v>42</v>
      </c>
      <c r="B27" s="54">
        <v>13469.815419328699</v>
      </c>
      <c r="C27" s="55">
        <v>1122.4846182773899</v>
      </c>
      <c r="D27" s="55">
        <v>604.50136999999995</v>
      </c>
      <c r="E27" s="55">
        <v>1091.8149599999999</v>
      </c>
      <c r="F27" s="55">
        <v>1010.85784</v>
      </c>
      <c r="G27" s="55">
        <v>1326.5112999999999</v>
      </c>
      <c r="H27" s="55">
        <v>1352.79627</v>
      </c>
      <c r="I27" s="55">
        <v>1004.28927</v>
      </c>
      <c r="J27" s="55">
        <v>1532.39364</v>
      </c>
      <c r="K27" s="55">
        <v>1024.1450500000001</v>
      </c>
      <c r="L27" s="55">
        <v>1193.00611</v>
      </c>
      <c r="M27" s="55">
        <v>777.00959999999998</v>
      </c>
      <c r="N27" s="55">
        <v>1265.94542</v>
      </c>
      <c r="O27" s="55">
        <v>2367.5970900000102</v>
      </c>
      <c r="P27" s="56">
        <v>14550.867920000001</v>
      </c>
      <c r="Q27" s="82">
        <v>1.080257410143</v>
      </c>
    </row>
    <row r="28" spans="1:17" ht="14.4" customHeight="1" x14ac:dyDescent="0.3">
      <c r="A28" s="16" t="s">
        <v>43</v>
      </c>
      <c r="B28" s="51">
        <v>1.071752888914</v>
      </c>
      <c r="C28" s="52">
        <v>8.9312740742000005E-2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0</v>
      </c>
      <c r="Q28" s="81">
        <v>0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233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>
        <v>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3" t="s">
        <v>233</v>
      </c>
    </row>
    <row r="32" spans="1:17" ht="14.4" customHeight="1" x14ac:dyDescent="0.3"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</row>
    <row r="33" spans="1:17" ht="14.4" customHeight="1" x14ac:dyDescent="0.3">
      <c r="A33" s="99" t="s">
        <v>139</v>
      </c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</row>
    <row r="34" spans="1:17" ht="14.4" customHeight="1" x14ac:dyDescent="0.3">
      <c r="A34" s="122" t="s">
        <v>223</v>
      </c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</row>
    <row r="35" spans="1:17" ht="14.4" customHeight="1" x14ac:dyDescent="0.3">
      <c r="A35" s="123" t="s">
        <v>47</v>
      </c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4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6" customWidth="1"/>
    <col min="2" max="11" width="10" style="116" customWidth="1"/>
    <col min="12" max="16384" width="8.88671875" style="116"/>
  </cols>
  <sheetData>
    <row r="1" spans="1:11" s="60" customFormat="1" ht="18.600000000000001" customHeight="1" thickBot="1" x14ac:dyDescent="0.4">
      <c r="A1" s="314" t="s">
        <v>48</v>
      </c>
      <c r="B1" s="314"/>
      <c r="C1" s="314"/>
      <c r="D1" s="314"/>
      <c r="E1" s="314"/>
      <c r="F1" s="314"/>
      <c r="G1" s="314"/>
      <c r="H1" s="319"/>
      <c r="I1" s="319"/>
      <c r="J1" s="319"/>
      <c r="K1" s="319"/>
    </row>
    <row r="2" spans="1:11" s="60" customFormat="1" ht="14.4" customHeight="1" thickBot="1" x14ac:dyDescent="0.35">
      <c r="A2" s="214" t="s">
        <v>232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8"/>
      <c r="B3" s="315" t="s">
        <v>49</v>
      </c>
      <c r="C3" s="316"/>
      <c r="D3" s="316"/>
      <c r="E3" s="316"/>
      <c r="F3" s="322" t="s">
        <v>50</v>
      </c>
      <c r="G3" s="316"/>
      <c r="H3" s="316"/>
      <c r="I3" s="316"/>
      <c r="J3" s="316"/>
      <c r="K3" s="323"/>
    </row>
    <row r="4" spans="1:11" ht="14.4" customHeight="1" x14ac:dyDescent="0.3">
      <c r="A4" s="69"/>
      <c r="B4" s="320"/>
      <c r="C4" s="321"/>
      <c r="D4" s="321"/>
      <c r="E4" s="321"/>
      <c r="F4" s="324" t="s">
        <v>228</v>
      </c>
      <c r="G4" s="326" t="s">
        <v>51</v>
      </c>
      <c r="H4" s="127" t="s">
        <v>126</v>
      </c>
      <c r="I4" s="324" t="s">
        <v>52</v>
      </c>
      <c r="J4" s="326" t="s">
        <v>203</v>
      </c>
      <c r="K4" s="327" t="s">
        <v>230</v>
      </c>
    </row>
    <row r="5" spans="1:11" ht="42" thickBot="1" x14ac:dyDescent="0.35">
      <c r="A5" s="70"/>
      <c r="B5" s="24" t="s">
        <v>224</v>
      </c>
      <c r="C5" s="25" t="s">
        <v>225</v>
      </c>
      <c r="D5" s="26" t="s">
        <v>226</v>
      </c>
      <c r="E5" s="26" t="s">
        <v>227</v>
      </c>
      <c r="F5" s="325"/>
      <c r="G5" s="325"/>
      <c r="H5" s="25" t="s">
        <v>229</v>
      </c>
      <c r="I5" s="325"/>
      <c r="J5" s="325"/>
      <c r="K5" s="328"/>
    </row>
    <row r="6" spans="1:11" ht="14.4" customHeight="1" thickBot="1" x14ac:dyDescent="0.35">
      <c r="A6" s="401" t="s">
        <v>235</v>
      </c>
      <c r="B6" s="383">
        <v>13093.5861965453</v>
      </c>
      <c r="C6" s="383">
        <v>13742.202579999999</v>
      </c>
      <c r="D6" s="384">
        <v>648.61638345474103</v>
      </c>
      <c r="E6" s="385">
        <v>1.0495369544840001</v>
      </c>
      <c r="F6" s="383">
        <v>13066.909540707</v>
      </c>
      <c r="G6" s="384">
        <v>13066.909540707</v>
      </c>
      <c r="H6" s="386">
        <v>1797.35755000001</v>
      </c>
      <c r="I6" s="383">
        <v>13599.414769999999</v>
      </c>
      <c r="J6" s="384">
        <v>532.50522929296505</v>
      </c>
      <c r="K6" s="387">
        <v>1.040752193748</v>
      </c>
    </row>
    <row r="7" spans="1:11" ht="14.4" customHeight="1" thickBot="1" x14ac:dyDescent="0.35">
      <c r="A7" s="402" t="s">
        <v>236</v>
      </c>
      <c r="B7" s="383">
        <v>8316.6452265090502</v>
      </c>
      <c r="C7" s="383">
        <v>8131.2509</v>
      </c>
      <c r="D7" s="384">
        <v>-185.39432650905101</v>
      </c>
      <c r="E7" s="385">
        <v>0.97770803954399998</v>
      </c>
      <c r="F7" s="383">
        <v>8247.3397448584492</v>
      </c>
      <c r="G7" s="384">
        <v>8247.3397448584492</v>
      </c>
      <c r="H7" s="386">
        <v>1142.7770500000099</v>
      </c>
      <c r="I7" s="383">
        <v>8096.3150400000104</v>
      </c>
      <c r="J7" s="384">
        <v>-151.02470485844401</v>
      </c>
      <c r="K7" s="387">
        <v>0.98168807039200001</v>
      </c>
    </row>
    <row r="8" spans="1:11" ht="14.4" customHeight="1" thickBot="1" x14ac:dyDescent="0.35">
      <c r="A8" s="403" t="s">
        <v>237</v>
      </c>
      <c r="B8" s="383">
        <v>8079.4399380216801</v>
      </c>
      <c r="C8" s="383">
        <v>7878.5478999999996</v>
      </c>
      <c r="D8" s="384">
        <v>-200.89203802167501</v>
      </c>
      <c r="E8" s="385">
        <v>0.97513540052699998</v>
      </c>
      <c r="F8" s="383">
        <v>7997.0239294884104</v>
      </c>
      <c r="G8" s="384">
        <v>7997.0239294884104</v>
      </c>
      <c r="H8" s="386">
        <v>1117.0280500000099</v>
      </c>
      <c r="I8" s="383">
        <v>7877.5110400000103</v>
      </c>
      <c r="J8" s="384">
        <v>-119.512889488399</v>
      </c>
      <c r="K8" s="387">
        <v>0.98505532926399997</v>
      </c>
    </row>
    <row r="9" spans="1:11" ht="14.4" customHeight="1" thickBot="1" x14ac:dyDescent="0.35">
      <c r="A9" s="404" t="s">
        <v>238</v>
      </c>
      <c r="B9" s="388">
        <v>0</v>
      </c>
      <c r="C9" s="388">
        <v>1.4499999999999999E-3</v>
      </c>
      <c r="D9" s="389">
        <v>1.4499999999999999E-3</v>
      </c>
      <c r="E9" s="390" t="s">
        <v>233</v>
      </c>
      <c r="F9" s="388">
        <v>0</v>
      </c>
      <c r="G9" s="389">
        <v>0</v>
      </c>
      <c r="H9" s="391">
        <v>-3.2000000000000003E-4</v>
      </c>
      <c r="I9" s="388">
        <v>-2.65E-3</v>
      </c>
      <c r="J9" s="389">
        <v>-2.65E-3</v>
      </c>
      <c r="K9" s="392" t="s">
        <v>233</v>
      </c>
    </row>
    <row r="10" spans="1:11" ht="14.4" customHeight="1" thickBot="1" x14ac:dyDescent="0.35">
      <c r="A10" s="405" t="s">
        <v>239</v>
      </c>
      <c r="B10" s="383">
        <v>0</v>
      </c>
      <c r="C10" s="383">
        <v>1.4499999999999999E-3</v>
      </c>
      <c r="D10" s="384">
        <v>1.4499999999999999E-3</v>
      </c>
      <c r="E10" s="393" t="s">
        <v>233</v>
      </c>
      <c r="F10" s="383">
        <v>0</v>
      </c>
      <c r="G10" s="384">
        <v>0</v>
      </c>
      <c r="H10" s="386">
        <v>-3.2000000000000003E-4</v>
      </c>
      <c r="I10" s="383">
        <v>-2.65E-3</v>
      </c>
      <c r="J10" s="384">
        <v>-2.65E-3</v>
      </c>
      <c r="K10" s="394" t="s">
        <v>233</v>
      </c>
    </row>
    <row r="11" spans="1:11" ht="14.4" customHeight="1" thickBot="1" x14ac:dyDescent="0.35">
      <c r="A11" s="404" t="s">
        <v>240</v>
      </c>
      <c r="B11" s="388">
        <v>70.000708421113004</v>
      </c>
      <c r="C11" s="388">
        <v>29.750139999999998</v>
      </c>
      <c r="D11" s="389">
        <v>-40.250568421113002</v>
      </c>
      <c r="E11" s="395">
        <v>0.424997698895</v>
      </c>
      <c r="F11" s="388">
        <v>68.999973326315001</v>
      </c>
      <c r="G11" s="389">
        <v>68.999973326315001</v>
      </c>
      <c r="H11" s="391">
        <v>1.39899</v>
      </c>
      <c r="I11" s="388">
        <v>29.38035</v>
      </c>
      <c r="J11" s="389">
        <v>-39.619623326315001</v>
      </c>
      <c r="K11" s="396">
        <v>0.425802338517</v>
      </c>
    </row>
    <row r="12" spans="1:11" ht="14.4" customHeight="1" thickBot="1" x14ac:dyDescent="0.35">
      <c r="A12" s="405" t="s">
        <v>241</v>
      </c>
      <c r="B12" s="383">
        <v>66.000147740388996</v>
      </c>
      <c r="C12" s="383">
        <v>28.249929999999999</v>
      </c>
      <c r="D12" s="384">
        <v>-37.750217740388997</v>
      </c>
      <c r="E12" s="385">
        <v>0.42802828428599998</v>
      </c>
      <c r="F12" s="383">
        <v>65.000005868165999</v>
      </c>
      <c r="G12" s="384">
        <v>65.000005868165999</v>
      </c>
      <c r="H12" s="386">
        <v>0.95179000000000002</v>
      </c>
      <c r="I12" s="383">
        <v>28.126390000000001</v>
      </c>
      <c r="J12" s="384">
        <v>-36.873615868165999</v>
      </c>
      <c r="K12" s="387">
        <v>0.43271365324200001</v>
      </c>
    </row>
    <row r="13" spans="1:11" ht="14.4" customHeight="1" thickBot="1" x14ac:dyDescent="0.35">
      <c r="A13" s="405" t="s">
        <v>242</v>
      </c>
      <c r="B13" s="383">
        <v>2.868515276523</v>
      </c>
      <c r="C13" s="383">
        <v>1.04847</v>
      </c>
      <c r="D13" s="384">
        <v>-1.820045276523</v>
      </c>
      <c r="E13" s="385">
        <v>0.36550964485999998</v>
      </c>
      <c r="F13" s="383">
        <v>3.000000270838</v>
      </c>
      <c r="G13" s="384">
        <v>3.000000270838</v>
      </c>
      <c r="H13" s="386">
        <v>6.5600000000000006E-2</v>
      </c>
      <c r="I13" s="383">
        <v>0.42104000000000003</v>
      </c>
      <c r="J13" s="384">
        <v>-2.5789602708379999</v>
      </c>
      <c r="K13" s="387">
        <v>0.14034665399599999</v>
      </c>
    </row>
    <row r="14" spans="1:11" ht="14.4" customHeight="1" thickBot="1" x14ac:dyDescent="0.35">
      <c r="A14" s="405" t="s">
        <v>243</v>
      </c>
      <c r="B14" s="383">
        <v>1.1320454042000001</v>
      </c>
      <c r="C14" s="383">
        <v>0.45173999999999997</v>
      </c>
      <c r="D14" s="384">
        <v>-0.68030540419999996</v>
      </c>
      <c r="E14" s="385">
        <v>0.39904759855299998</v>
      </c>
      <c r="F14" s="383">
        <v>0.99996718731000001</v>
      </c>
      <c r="G14" s="384">
        <v>0.99996718731000001</v>
      </c>
      <c r="H14" s="386">
        <v>0.38159999999999999</v>
      </c>
      <c r="I14" s="383">
        <v>0.83291999999999999</v>
      </c>
      <c r="J14" s="384">
        <v>-0.16704718731000001</v>
      </c>
      <c r="K14" s="387">
        <v>0.83294733124099996</v>
      </c>
    </row>
    <row r="15" spans="1:11" ht="14.4" customHeight="1" thickBot="1" x14ac:dyDescent="0.35">
      <c r="A15" s="404" t="s">
        <v>244</v>
      </c>
      <c r="B15" s="388">
        <v>7880.3221502035803</v>
      </c>
      <c r="C15" s="388">
        <v>7795.5042999999996</v>
      </c>
      <c r="D15" s="389">
        <v>-84.817850203576995</v>
      </c>
      <c r="E15" s="395">
        <v>0.98923675344899997</v>
      </c>
      <c r="F15" s="388">
        <v>7880.0007114023401</v>
      </c>
      <c r="G15" s="389">
        <v>7880.0007114023401</v>
      </c>
      <c r="H15" s="391">
        <v>1108.8610800000099</v>
      </c>
      <c r="I15" s="388">
        <v>7812.3403400000097</v>
      </c>
      <c r="J15" s="389">
        <v>-67.660371402332999</v>
      </c>
      <c r="K15" s="396">
        <v>0.991413659226</v>
      </c>
    </row>
    <row r="16" spans="1:11" ht="14.4" customHeight="1" thickBot="1" x14ac:dyDescent="0.35">
      <c r="A16" s="405" t="s">
        <v>245</v>
      </c>
      <c r="B16" s="383">
        <v>5795.0380259999001</v>
      </c>
      <c r="C16" s="383">
        <v>5798.9134000000004</v>
      </c>
      <c r="D16" s="384">
        <v>3.8753740001020001</v>
      </c>
      <c r="E16" s="385">
        <v>1.0006687400459999</v>
      </c>
      <c r="F16" s="383">
        <v>5800.00052362101</v>
      </c>
      <c r="G16" s="384">
        <v>5800.00052362101</v>
      </c>
      <c r="H16" s="386">
        <v>939.02225000000396</v>
      </c>
      <c r="I16" s="383">
        <v>5777.3190400000003</v>
      </c>
      <c r="J16" s="384">
        <v>-22.681483621005999</v>
      </c>
      <c r="K16" s="387">
        <v>0.99608939972800004</v>
      </c>
    </row>
    <row r="17" spans="1:11" ht="14.4" customHeight="1" thickBot="1" x14ac:dyDescent="0.35">
      <c r="A17" s="405" t="s">
        <v>246</v>
      </c>
      <c r="B17" s="383">
        <v>1160.02783263063</v>
      </c>
      <c r="C17" s="383">
        <v>1260.6201900000001</v>
      </c>
      <c r="D17" s="384">
        <v>100.59235736936699</v>
      </c>
      <c r="E17" s="385">
        <v>1.086715468835</v>
      </c>
      <c r="F17" s="383">
        <v>1160.0001047241999</v>
      </c>
      <c r="G17" s="384">
        <v>1160.0001047241999</v>
      </c>
      <c r="H17" s="386">
        <v>101.11571000000001</v>
      </c>
      <c r="I17" s="383">
        <v>1357.2824599999999</v>
      </c>
      <c r="J17" s="384">
        <v>197.28235527579801</v>
      </c>
      <c r="K17" s="387">
        <v>1.1700709805730001</v>
      </c>
    </row>
    <row r="18" spans="1:11" ht="14.4" customHeight="1" thickBot="1" x14ac:dyDescent="0.35">
      <c r="A18" s="405" t="s">
        <v>247</v>
      </c>
      <c r="B18" s="383">
        <v>8.9999997165209997</v>
      </c>
      <c r="C18" s="383">
        <v>7.6548100000000003</v>
      </c>
      <c r="D18" s="384">
        <v>-1.3451897165210001</v>
      </c>
      <c r="E18" s="385">
        <v>0.85053447123399994</v>
      </c>
      <c r="F18" s="383">
        <v>10.000000902794</v>
      </c>
      <c r="G18" s="384">
        <v>10.000000902794</v>
      </c>
      <c r="H18" s="386">
        <v>0</v>
      </c>
      <c r="I18" s="383">
        <v>6.1089900000000004</v>
      </c>
      <c r="J18" s="384">
        <v>-3.8910109027940001</v>
      </c>
      <c r="K18" s="387">
        <v>0.610898944848</v>
      </c>
    </row>
    <row r="19" spans="1:11" ht="14.4" customHeight="1" thickBot="1" x14ac:dyDescent="0.35">
      <c r="A19" s="405" t="s">
        <v>248</v>
      </c>
      <c r="B19" s="383">
        <v>880.25629299043601</v>
      </c>
      <c r="C19" s="383">
        <v>656.65574000000004</v>
      </c>
      <c r="D19" s="384">
        <v>-223.600552990436</v>
      </c>
      <c r="E19" s="385">
        <v>0.74598244309999995</v>
      </c>
      <c r="F19" s="383">
        <v>852.00007691812095</v>
      </c>
      <c r="G19" s="384">
        <v>852.00007691812095</v>
      </c>
      <c r="H19" s="386">
        <v>63.893120000000003</v>
      </c>
      <c r="I19" s="383">
        <v>625.21633999999995</v>
      </c>
      <c r="J19" s="384">
        <v>-226.78373691812101</v>
      </c>
      <c r="K19" s="387">
        <v>0.73382192905599997</v>
      </c>
    </row>
    <row r="20" spans="1:11" ht="14.4" customHeight="1" thickBot="1" x14ac:dyDescent="0.35">
      <c r="A20" s="405" t="s">
        <v>249</v>
      </c>
      <c r="B20" s="383">
        <v>1.999999937004</v>
      </c>
      <c r="C20" s="383">
        <v>4.9050000000000002</v>
      </c>
      <c r="D20" s="384">
        <v>2.9050000629950001</v>
      </c>
      <c r="E20" s="385">
        <v>2.452500077247</v>
      </c>
      <c r="F20" s="383">
        <v>4.0000003611170003</v>
      </c>
      <c r="G20" s="384">
        <v>4.0000003611170003</v>
      </c>
      <c r="H20" s="386">
        <v>0</v>
      </c>
      <c r="I20" s="383">
        <v>3.5575100000000002</v>
      </c>
      <c r="J20" s="384">
        <v>-0.44249036111700002</v>
      </c>
      <c r="K20" s="387">
        <v>0.88937741970700002</v>
      </c>
    </row>
    <row r="21" spans="1:11" ht="14.4" customHeight="1" thickBot="1" x14ac:dyDescent="0.35">
      <c r="A21" s="405" t="s">
        <v>250</v>
      </c>
      <c r="B21" s="383">
        <v>33.999998929081997</v>
      </c>
      <c r="C21" s="383">
        <v>62.338000000000001</v>
      </c>
      <c r="D21" s="384">
        <v>28.338001070916999</v>
      </c>
      <c r="E21" s="385">
        <v>1.8334706459850001</v>
      </c>
      <c r="F21" s="383">
        <v>50.000004513973998</v>
      </c>
      <c r="G21" s="384">
        <v>50.000004513973998</v>
      </c>
      <c r="H21" s="386">
        <v>4.83</v>
      </c>
      <c r="I21" s="383">
        <v>42.856000000000002</v>
      </c>
      <c r="J21" s="384">
        <v>-7.144004513974</v>
      </c>
      <c r="K21" s="387">
        <v>0.85711992261900005</v>
      </c>
    </row>
    <row r="22" spans="1:11" ht="14.4" customHeight="1" thickBot="1" x14ac:dyDescent="0.35">
      <c r="A22" s="405" t="s">
        <v>251</v>
      </c>
      <c r="B22" s="383">
        <v>0</v>
      </c>
      <c r="C22" s="383">
        <v>4.41716</v>
      </c>
      <c r="D22" s="384">
        <v>4.41716</v>
      </c>
      <c r="E22" s="393" t="s">
        <v>252</v>
      </c>
      <c r="F22" s="383">
        <v>4.0000003611170003</v>
      </c>
      <c r="G22" s="384">
        <v>4.0000003611170003</v>
      </c>
      <c r="H22" s="386">
        <v>0</v>
      </c>
      <c r="I22" s="383">
        <v>3.1086244689504399E-15</v>
      </c>
      <c r="J22" s="384">
        <v>-4.0000003611170003</v>
      </c>
      <c r="K22" s="387">
        <v>7.7715604707636198E-16</v>
      </c>
    </row>
    <row r="23" spans="1:11" ht="14.4" customHeight="1" thickBot="1" x14ac:dyDescent="0.35">
      <c r="A23" s="404" t="s">
        <v>253</v>
      </c>
      <c r="B23" s="388">
        <v>54.117079396984003</v>
      </c>
      <c r="C23" s="388">
        <v>51.451700000000002</v>
      </c>
      <c r="D23" s="389">
        <v>-2.6653793969840001</v>
      </c>
      <c r="E23" s="395">
        <v>0.95074790756100003</v>
      </c>
      <c r="F23" s="388">
        <v>47.209689642008001</v>
      </c>
      <c r="G23" s="389">
        <v>47.209689642008001</v>
      </c>
      <c r="H23" s="391">
        <v>6.7683</v>
      </c>
      <c r="I23" s="388">
        <v>29.787759999999999</v>
      </c>
      <c r="J23" s="389">
        <v>-17.421929642007999</v>
      </c>
      <c r="K23" s="396">
        <v>0.63096707955200004</v>
      </c>
    </row>
    <row r="24" spans="1:11" ht="14.4" customHeight="1" thickBot="1" x14ac:dyDescent="0.35">
      <c r="A24" s="405" t="s">
        <v>254</v>
      </c>
      <c r="B24" s="383">
        <v>0.99999996850200001</v>
      </c>
      <c r="C24" s="383">
        <v>1.5896300000000001</v>
      </c>
      <c r="D24" s="384">
        <v>0.589630031497</v>
      </c>
      <c r="E24" s="385">
        <v>1.5896300500689999</v>
      </c>
      <c r="F24" s="383">
        <v>1.5395190082929999</v>
      </c>
      <c r="G24" s="384">
        <v>1.5395190082929999</v>
      </c>
      <c r="H24" s="386">
        <v>0</v>
      </c>
      <c r="I24" s="383">
        <v>1.0138199999999999</v>
      </c>
      <c r="J24" s="384">
        <v>-0.52569900829299998</v>
      </c>
      <c r="K24" s="387">
        <v>0.65853035560999995</v>
      </c>
    </row>
    <row r="25" spans="1:11" ht="14.4" customHeight="1" thickBot="1" x14ac:dyDescent="0.35">
      <c r="A25" s="405" t="s">
        <v>255</v>
      </c>
      <c r="B25" s="383">
        <v>0.117080971863</v>
      </c>
      <c r="C25" s="383">
        <v>0</v>
      </c>
      <c r="D25" s="384">
        <v>-0.117080971863</v>
      </c>
      <c r="E25" s="385">
        <v>0</v>
      </c>
      <c r="F25" s="383">
        <v>0</v>
      </c>
      <c r="G25" s="384">
        <v>0</v>
      </c>
      <c r="H25" s="386">
        <v>0</v>
      </c>
      <c r="I25" s="383">
        <v>8.2610000000000003E-2</v>
      </c>
      <c r="J25" s="384">
        <v>8.2610000000000003E-2</v>
      </c>
      <c r="K25" s="394" t="s">
        <v>252</v>
      </c>
    </row>
    <row r="26" spans="1:11" ht="14.4" customHeight="1" thickBot="1" x14ac:dyDescent="0.35">
      <c r="A26" s="405" t="s">
        <v>256</v>
      </c>
      <c r="B26" s="383">
        <v>3.9999999055069999</v>
      </c>
      <c r="C26" s="383">
        <v>14.95013</v>
      </c>
      <c r="D26" s="384">
        <v>10.950130094492</v>
      </c>
      <c r="E26" s="385">
        <v>3.7375325882919999</v>
      </c>
      <c r="F26" s="383">
        <v>14.266491540906999</v>
      </c>
      <c r="G26" s="384">
        <v>14.266491540906999</v>
      </c>
      <c r="H26" s="386">
        <v>5.4322999999999997</v>
      </c>
      <c r="I26" s="383">
        <v>8.6284399999999994</v>
      </c>
      <c r="J26" s="384">
        <v>-5.638051540907</v>
      </c>
      <c r="K26" s="387">
        <v>0.60480462034100002</v>
      </c>
    </row>
    <row r="27" spans="1:11" ht="14.4" customHeight="1" thickBot="1" x14ac:dyDescent="0.35">
      <c r="A27" s="405" t="s">
        <v>257</v>
      </c>
      <c r="B27" s="383">
        <v>0</v>
      </c>
      <c r="C27" s="383">
        <v>0.33829999999999999</v>
      </c>
      <c r="D27" s="384">
        <v>0.33829999999999999</v>
      </c>
      <c r="E27" s="393" t="s">
        <v>252</v>
      </c>
      <c r="F27" s="383">
        <v>0.37238736443600001</v>
      </c>
      <c r="G27" s="384">
        <v>0.37238736443600001</v>
      </c>
      <c r="H27" s="386">
        <v>0</v>
      </c>
      <c r="I27" s="383">
        <v>0</v>
      </c>
      <c r="J27" s="384">
        <v>-0.37238736443600001</v>
      </c>
      <c r="K27" s="387">
        <v>0</v>
      </c>
    </row>
    <row r="28" spans="1:11" ht="14.4" customHeight="1" thickBot="1" x14ac:dyDescent="0.35">
      <c r="A28" s="405" t="s">
        <v>258</v>
      </c>
      <c r="B28" s="383">
        <v>17.999999433043001</v>
      </c>
      <c r="C28" s="383">
        <v>0.22506000000000001</v>
      </c>
      <c r="D28" s="384">
        <v>-17.774939433042999</v>
      </c>
      <c r="E28" s="385">
        <v>1.2503333727E-2</v>
      </c>
      <c r="F28" s="383">
        <v>0.24773093703900001</v>
      </c>
      <c r="G28" s="384">
        <v>0.24773093703900001</v>
      </c>
      <c r="H28" s="386">
        <v>0</v>
      </c>
      <c r="I28" s="383">
        <v>0</v>
      </c>
      <c r="J28" s="384">
        <v>-0.24773093703900001</v>
      </c>
      <c r="K28" s="387">
        <v>0</v>
      </c>
    </row>
    <row r="29" spans="1:11" ht="14.4" customHeight="1" thickBot="1" x14ac:dyDescent="0.35">
      <c r="A29" s="405" t="s">
        <v>259</v>
      </c>
      <c r="B29" s="383">
        <v>0</v>
      </c>
      <c r="C29" s="383">
        <v>0</v>
      </c>
      <c r="D29" s="384">
        <v>0</v>
      </c>
      <c r="E29" s="385">
        <v>1</v>
      </c>
      <c r="F29" s="383">
        <v>0</v>
      </c>
      <c r="G29" s="384">
        <v>0</v>
      </c>
      <c r="H29" s="386">
        <v>0</v>
      </c>
      <c r="I29" s="383">
        <v>0.19117999999999999</v>
      </c>
      <c r="J29" s="384">
        <v>0.19117999999999999</v>
      </c>
      <c r="K29" s="394" t="s">
        <v>252</v>
      </c>
    </row>
    <row r="30" spans="1:11" ht="14.4" customHeight="1" thickBot="1" x14ac:dyDescent="0.35">
      <c r="A30" s="405" t="s">
        <v>260</v>
      </c>
      <c r="B30" s="383">
        <v>15.999999590531001</v>
      </c>
      <c r="C30" s="383">
        <v>29.895779999999998</v>
      </c>
      <c r="D30" s="384">
        <v>13.895780409467999</v>
      </c>
      <c r="E30" s="385">
        <v>1.868486297817</v>
      </c>
      <c r="F30" s="383">
        <v>23.652724316901001</v>
      </c>
      <c r="G30" s="384">
        <v>23.652724316901001</v>
      </c>
      <c r="H30" s="386">
        <v>1.3360000000000001</v>
      </c>
      <c r="I30" s="383">
        <v>17.984110000000001</v>
      </c>
      <c r="J30" s="384">
        <v>-5.6686143169010004</v>
      </c>
      <c r="K30" s="387">
        <v>0.76033989823100001</v>
      </c>
    </row>
    <row r="31" spans="1:11" ht="14.4" customHeight="1" thickBot="1" x14ac:dyDescent="0.35">
      <c r="A31" s="405" t="s">
        <v>261</v>
      </c>
      <c r="B31" s="383">
        <v>14.999999527536</v>
      </c>
      <c r="C31" s="383">
        <v>4.4527999999999999</v>
      </c>
      <c r="D31" s="384">
        <v>-10.547199527536</v>
      </c>
      <c r="E31" s="385">
        <v>0.29685334268300001</v>
      </c>
      <c r="F31" s="383">
        <v>7.1308364744299997</v>
      </c>
      <c r="G31" s="384">
        <v>7.1308364744299997</v>
      </c>
      <c r="H31" s="386">
        <v>0</v>
      </c>
      <c r="I31" s="383">
        <v>1.8875999999999999</v>
      </c>
      <c r="J31" s="384">
        <v>-5.2432364744299997</v>
      </c>
      <c r="K31" s="387">
        <v>0.26470947787999999</v>
      </c>
    </row>
    <row r="32" spans="1:11" ht="14.4" customHeight="1" thickBot="1" x14ac:dyDescent="0.35">
      <c r="A32" s="404" t="s">
        <v>262</v>
      </c>
      <c r="B32" s="388">
        <v>75</v>
      </c>
      <c r="C32" s="388">
        <v>0.47899999999999998</v>
      </c>
      <c r="D32" s="389">
        <v>-74.521000000000001</v>
      </c>
      <c r="E32" s="395">
        <v>6.386666666E-3</v>
      </c>
      <c r="F32" s="388">
        <v>0.43126636463399998</v>
      </c>
      <c r="G32" s="389">
        <v>0.43126636463399998</v>
      </c>
      <c r="H32" s="391">
        <v>0</v>
      </c>
      <c r="I32" s="388">
        <v>0</v>
      </c>
      <c r="J32" s="389">
        <v>-0.43126636463399998</v>
      </c>
      <c r="K32" s="396">
        <v>0</v>
      </c>
    </row>
    <row r="33" spans="1:11" ht="14.4" customHeight="1" thickBot="1" x14ac:dyDescent="0.35">
      <c r="A33" s="405" t="s">
        <v>263</v>
      </c>
      <c r="B33" s="383">
        <v>0</v>
      </c>
      <c r="C33" s="383">
        <v>0.47899999999999998</v>
      </c>
      <c r="D33" s="384">
        <v>0.47899999999999998</v>
      </c>
      <c r="E33" s="393" t="s">
        <v>252</v>
      </c>
      <c r="F33" s="383">
        <v>0.43126636463399998</v>
      </c>
      <c r="G33" s="384">
        <v>0.43126636463399998</v>
      </c>
      <c r="H33" s="386">
        <v>0</v>
      </c>
      <c r="I33" s="383">
        <v>0</v>
      </c>
      <c r="J33" s="384">
        <v>-0.43126636463399998</v>
      </c>
      <c r="K33" s="387">
        <v>0</v>
      </c>
    </row>
    <row r="34" spans="1:11" ht="14.4" customHeight="1" thickBot="1" x14ac:dyDescent="0.35">
      <c r="A34" s="405" t="s">
        <v>264</v>
      </c>
      <c r="B34" s="383">
        <v>75</v>
      </c>
      <c r="C34" s="383">
        <v>0</v>
      </c>
      <c r="D34" s="384">
        <v>-75</v>
      </c>
      <c r="E34" s="385">
        <v>0</v>
      </c>
      <c r="F34" s="383">
        <v>0</v>
      </c>
      <c r="G34" s="384">
        <v>0</v>
      </c>
      <c r="H34" s="386">
        <v>0</v>
      </c>
      <c r="I34" s="383">
        <v>0</v>
      </c>
      <c r="J34" s="384">
        <v>0</v>
      </c>
      <c r="K34" s="387">
        <v>0</v>
      </c>
    </row>
    <row r="35" spans="1:11" ht="14.4" customHeight="1" thickBot="1" x14ac:dyDescent="0.35">
      <c r="A35" s="404" t="s">
        <v>265</v>
      </c>
      <c r="B35" s="388">
        <v>0</v>
      </c>
      <c r="C35" s="388">
        <v>1.36131</v>
      </c>
      <c r="D35" s="389">
        <v>1.36131</v>
      </c>
      <c r="E35" s="390" t="s">
        <v>233</v>
      </c>
      <c r="F35" s="388">
        <v>0.382288753107</v>
      </c>
      <c r="G35" s="389">
        <v>0.382288753107</v>
      </c>
      <c r="H35" s="391">
        <v>0</v>
      </c>
      <c r="I35" s="388">
        <v>6.0052399999999997</v>
      </c>
      <c r="J35" s="389">
        <v>5.6229512468919998</v>
      </c>
      <c r="K35" s="396">
        <v>0</v>
      </c>
    </row>
    <row r="36" spans="1:11" ht="14.4" customHeight="1" thickBot="1" x14ac:dyDescent="0.35">
      <c r="A36" s="405" t="s">
        <v>266</v>
      </c>
      <c r="B36" s="383">
        <v>0</v>
      </c>
      <c r="C36" s="383">
        <v>0.98024</v>
      </c>
      <c r="D36" s="384">
        <v>0.98024</v>
      </c>
      <c r="E36" s="393" t="s">
        <v>233</v>
      </c>
      <c r="F36" s="383">
        <v>0</v>
      </c>
      <c r="G36" s="384">
        <v>0</v>
      </c>
      <c r="H36" s="386">
        <v>0</v>
      </c>
      <c r="I36" s="383">
        <v>6.0052399999999997</v>
      </c>
      <c r="J36" s="384">
        <v>6.0052399999999997</v>
      </c>
      <c r="K36" s="394" t="s">
        <v>233</v>
      </c>
    </row>
    <row r="37" spans="1:11" ht="14.4" customHeight="1" thickBot="1" x14ac:dyDescent="0.35">
      <c r="A37" s="405" t="s">
        <v>267</v>
      </c>
      <c r="B37" s="383">
        <v>0</v>
      </c>
      <c r="C37" s="383">
        <v>0.38107000000000002</v>
      </c>
      <c r="D37" s="384">
        <v>0.38107000000000002</v>
      </c>
      <c r="E37" s="393" t="s">
        <v>233</v>
      </c>
      <c r="F37" s="383">
        <v>0.382288753107</v>
      </c>
      <c r="G37" s="384">
        <v>0.382288753107</v>
      </c>
      <c r="H37" s="386">
        <v>0</v>
      </c>
      <c r="I37" s="383">
        <v>0</v>
      </c>
      <c r="J37" s="384">
        <v>-0.382288753107</v>
      </c>
      <c r="K37" s="387">
        <v>0</v>
      </c>
    </row>
    <row r="38" spans="1:11" ht="14.4" customHeight="1" thickBot="1" x14ac:dyDescent="0.35">
      <c r="A38" s="403" t="s">
        <v>29</v>
      </c>
      <c r="B38" s="383">
        <v>237.205288487377</v>
      </c>
      <c r="C38" s="383">
        <v>252.703</v>
      </c>
      <c r="D38" s="384">
        <v>15.497711512623001</v>
      </c>
      <c r="E38" s="385">
        <v>1.0653345952419999</v>
      </c>
      <c r="F38" s="383">
        <v>250.31581537004601</v>
      </c>
      <c r="G38" s="384">
        <v>250.31581537004601</v>
      </c>
      <c r="H38" s="386">
        <v>25.748999999999999</v>
      </c>
      <c r="I38" s="383">
        <v>218.804</v>
      </c>
      <c r="J38" s="384">
        <v>-31.511815370044999</v>
      </c>
      <c r="K38" s="387">
        <v>0.87411176827299997</v>
      </c>
    </row>
    <row r="39" spans="1:11" ht="14.4" customHeight="1" thickBot="1" x14ac:dyDescent="0.35">
      <c r="A39" s="404" t="s">
        <v>268</v>
      </c>
      <c r="B39" s="388">
        <v>237.205288487377</v>
      </c>
      <c r="C39" s="388">
        <v>252.703</v>
      </c>
      <c r="D39" s="389">
        <v>15.497711512623001</v>
      </c>
      <c r="E39" s="395">
        <v>1.0653345952419999</v>
      </c>
      <c r="F39" s="388">
        <v>250.31581537004601</v>
      </c>
      <c r="G39" s="389">
        <v>250.31581537004601</v>
      </c>
      <c r="H39" s="391">
        <v>25.748999999999999</v>
      </c>
      <c r="I39" s="388">
        <v>218.804</v>
      </c>
      <c r="J39" s="389">
        <v>-31.511815370044999</v>
      </c>
      <c r="K39" s="396">
        <v>0.87411176827299997</v>
      </c>
    </row>
    <row r="40" spans="1:11" ht="14.4" customHeight="1" thickBot="1" x14ac:dyDescent="0.35">
      <c r="A40" s="405" t="s">
        <v>269</v>
      </c>
      <c r="B40" s="383">
        <v>91.999997102223006</v>
      </c>
      <c r="C40" s="383">
        <v>91.656000000000006</v>
      </c>
      <c r="D40" s="384">
        <v>-0.34399710222300001</v>
      </c>
      <c r="E40" s="385">
        <v>0.99626090094499997</v>
      </c>
      <c r="F40" s="383">
        <v>90.428570711209005</v>
      </c>
      <c r="G40" s="384">
        <v>90.428570711209005</v>
      </c>
      <c r="H40" s="386">
        <v>6.7089999999999996</v>
      </c>
      <c r="I40" s="383">
        <v>82.17</v>
      </c>
      <c r="J40" s="384">
        <v>-8.2585707112089999</v>
      </c>
      <c r="K40" s="387">
        <v>0.90867299299000004</v>
      </c>
    </row>
    <row r="41" spans="1:11" ht="14.4" customHeight="1" thickBot="1" x14ac:dyDescent="0.35">
      <c r="A41" s="405" t="s">
        <v>270</v>
      </c>
      <c r="B41" s="383">
        <v>19.205295353846999</v>
      </c>
      <c r="C41" s="383">
        <v>27.681000000000001</v>
      </c>
      <c r="D41" s="384">
        <v>8.4757046461519998</v>
      </c>
      <c r="E41" s="385">
        <v>1.4413212340649999</v>
      </c>
      <c r="F41" s="383">
        <v>28.271226069381001</v>
      </c>
      <c r="G41" s="384">
        <v>28.271226069381001</v>
      </c>
      <c r="H41" s="386">
        <v>0</v>
      </c>
      <c r="I41" s="383">
        <v>0</v>
      </c>
      <c r="J41" s="384">
        <v>-28.271226069381001</v>
      </c>
      <c r="K41" s="387">
        <v>0</v>
      </c>
    </row>
    <row r="42" spans="1:11" ht="14.4" customHeight="1" thickBot="1" x14ac:dyDescent="0.35">
      <c r="A42" s="405" t="s">
        <v>271</v>
      </c>
      <c r="B42" s="383">
        <v>125.999996031306</v>
      </c>
      <c r="C42" s="383">
        <v>133.36600000000001</v>
      </c>
      <c r="D42" s="384">
        <v>7.3660039686939998</v>
      </c>
      <c r="E42" s="385">
        <v>1.058460350799</v>
      </c>
      <c r="F42" s="383">
        <v>131.616018589454</v>
      </c>
      <c r="G42" s="384">
        <v>131.616018589454</v>
      </c>
      <c r="H42" s="386">
        <v>19.04</v>
      </c>
      <c r="I42" s="383">
        <v>136.63399999999999</v>
      </c>
      <c r="J42" s="384">
        <v>5.0179814105449996</v>
      </c>
      <c r="K42" s="387">
        <v>1.0381259170749999</v>
      </c>
    </row>
    <row r="43" spans="1:11" ht="14.4" customHeight="1" thickBot="1" x14ac:dyDescent="0.35">
      <c r="A43" s="406" t="s">
        <v>272</v>
      </c>
      <c r="B43" s="388">
        <v>939.94109089242602</v>
      </c>
      <c r="C43" s="388">
        <v>897.93925000000002</v>
      </c>
      <c r="D43" s="389">
        <v>-42.001840892425001</v>
      </c>
      <c r="E43" s="395">
        <v>0.95531439012499997</v>
      </c>
      <c r="F43" s="388">
        <v>660.56783602434496</v>
      </c>
      <c r="G43" s="389">
        <v>660.56783602434496</v>
      </c>
      <c r="H43" s="391">
        <v>254.249750000001</v>
      </c>
      <c r="I43" s="388">
        <v>912.14797000000203</v>
      </c>
      <c r="J43" s="389">
        <v>251.58013397565699</v>
      </c>
      <c r="K43" s="396">
        <v>1.3808543502349999</v>
      </c>
    </row>
    <row r="44" spans="1:11" ht="14.4" customHeight="1" thickBot="1" x14ac:dyDescent="0.35">
      <c r="A44" s="403" t="s">
        <v>32</v>
      </c>
      <c r="B44" s="383">
        <v>38.704876837778002</v>
      </c>
      <c r="C44" s="383">
        <v>129.87434999999999</v>
      </c>
      <c r="D44" s="384">
        <v>91.169473162220996</v>
      </c>
      <c r="E44" s="385">
        <v>3.3555035078479998</v>
      </c>
      <c r="F44" s="383">
        <v>141.23273778658901</v>
      </c>
      <c r="G44" s="384">
        <v>141.23273778658901</v>
      </c>
      <c r="H44" s="386">
        <v>5.6797399999999998</v>
      </c>
      <c r="I44" s="383">
        <v>185.6919</v>
      </c>
      <c r="J44" s="384">
        <v>44.459162213410004</v>
      </c>
      <c r="K44" s="387">
        <v>1.314793601753</v>
      </c>
    </row>
    <row r="45" spans="1:11" ht="14.4" customHeight="1" thickBot="1" x14ac:dyDescent="0.35">
      <c r="A45" s="407" t="s">
        <v>273</v>
      </c>
      <c r="B45" s="383">
        <v>38.704876837778002</v>
      </c>
      <c r="C45" s="383">
        <v>129.87434999999999</v>
      </c>
      <c r="D45" s="384">
        <v>91.169473162220996</v>
      </c>
      <c r="E45" s="385">
        <v>3.3555035078479998</v>
      </c>
      <c r="F45" s="383">
        <v>141.23273778658901</v>
      </c>
      <c r="G45" s="384">
        <v>141.23273778658901</v>
      </c>
      <c r="H45" s="386">
        <v>5.6797399999999998</v>
      </c>
      <c r="I45" s="383">
        <v>185.6919</v>
      </c>
      <c r="J45" s="384">
        <v>44.459162213410004</v>
      </c>
      <c r="K45" s="387">
        <v>1.314793601753</v>
      </c>
    </row>
    <row r="46" spans="1:11" ht="14.4" customHeight="1" thickBot="1" x14ac:dyDescent="0.35">
      <c r="A46" s="405" t="s">
        <v>274</v>
      </c>
      <c r="B46" s="383">
        <v>3.2846208257730001</v>
      </c>
      <c r="C46" s="383">
        <v>95.546250000000001</v>
      </c>
      <c r="D46" s="384">
        <v>92.261629174226002</v>
      </c>
      <c r="E46" s="385">
        <v>29.088974060649999</v>
      </c>
      <c r="F46" s="383">
        <v>83.669931356635004</v>
      </c>
      <c r="G46" s="384">
        <v>83.669931356635004</v>
      </c>
      <c r="H46" s="386">
        <v>0</v>
      </c>
      <c r="I46" s="383">
        <v>145.643</v>
      </c>
      <c r="J46" s="384">
        <v>61.973068643364002</v>
      </c>
      <c r="K46" s="387">
        <v>1.74068506617</v>
      </c>
    </row>
    <row r="47" spans="1:11" ht="14.4" customHeight="1" thickBot="1" x14ac:dyDescent="0.35">
      <c r="A47" s="405" t="s">
        <v>275</v>
      </c>
      <c r="B47" s="383">
        <v>29.414561824854999</v>
      </c>
      <c r="C47" s="383">
        <v>32.622</v>
      </c>
      <c r="D47" s="384">
        <v>3.207438175144</v>
      </c>
      <c r="E47" s="385">
        <v>1.109042527787</v>
      </c>
      <c r="F47" s="383">
        <v>55.600468535546</v>
      </c>
      <c r="G47" s="384">
        <v>55.600468535546</v>
      </c>
      <c r="H47" s="386">
        <v>0</v>
      </c>
      <c r="I47" s="383">
        <v>21.584299999999999</v>
      </c>
      <c r="J47" s="384">
        <v>-34.016168535546001</v>
      </c>
      <c r="K47" s="387">
        <v>0.38820356317999999</v>
      </c>
    </row>
    <row r="48" spans="1:11" ht="14.4" customHeight="1" thickBot="1" x14ac:dyDescent="0.35">
      <c r="A48" s="405" t="s">
        <v>276</v>
      </c>
      <c r="B48" s="383">
        <v>0</v>
      </c>
      <c r="C48" s="383">
        <v>0</v>
      </c>
      <c r="D48" s="384">
        <v>0</v>
      </c>
      <c r="E48" s="385">
        <v>1</v>
      </c>
      <c r="F48" s="383">
        <v>0</v>
      </c>
      <c r="G48" s="384">
        <v>0</v>
      </c>
      <c r="H48" s="386">
        <v>5.6797399999999998</v>
      </c>
      <c r="I48" s="383">
        <v>18.237120000000001</v>
      </c>
      <c r="J48" s="384">
        <v>18.237120000000001</v>
      </c>
      <c r="K48" s="394" t="s">
        <v>252</v>
      </c>
    </row>
    <row r="49" spans="1:11" ht="14.4" customHeight="1" thickBot="1" x14ac:dyDescent="0.35">
      <c r="A49" s="405" t="s">
        <v>277</v>
      </c>
      <c r="B49" s="383">
        <v>6.0056941871499996</v>
      </c>
      <c r="C49" s="383">
        <v>1.7060999999999999</v>
      </c>
      <c r="D49" s="384">
        <v>-4.2995941871500003</v>
      </c>
      <c r="E49" s="385">
        <v>0.28408039884000003</v>
      </c>
      <c r="F49" s="383">
        <v>1.962337894407</v>
      </c>
      <c r="G49" s="384">
        <v>1.962337894407</v>
      </c>
      <c r="H49" s="386">
        <v>0</v>
      </c>
      <c r="I49" s="383">
        <v>0.22747999999999999</v>
      </c>
      <c r="J49" s="384">
        <v>-1.7348578944069999</v>
      </c>
      <c r="K49" s="387">
        <v>0.11592295121399999</v>
      </c>
    </row>
    <row r="50" spans="1:11" ht="14.4" customHeight="1" thickBot="1" x14ac:dyDescent="0.35">
      <c r="A50" s="408" t="s">
        <v>33</v>
      </c>
      <c r="B50" s="388">
        <v>0</v>
      </c>
      <c r="C50" s="388">
        <v>6.7949999999999999</v>
      </c>
      <c r="D50" s="389">
        <v>6.7949999999999999</v>
      </c>
      <c r="E50" s="390" t="s">
        <v>252</v>
      </c>
      <c r="F50" s="388">
        <v>0</v>
      </c>
      <c r="G50" s="389">
        <v>0</v>
      </c>
      <c r="H50" s="391">
        <v>0</v>
      </c>
      <c r="I50" s="388">
        <v>0</v>
      </c>
      <c r="J50" s="389">
        <v>0</v>
      </c>
      <c r="K50" s="392" t="s">
        <v>233</v>
      </c>
    </row>
    <row r="51" spans="1:11" ht="14.4" customHeight="1" thickBot="1" x14ac:dyDescent="0.35">
      <c r="A51" s="404" t="s">
        <v>278</v>
      </c>
      <c r="B51" s="388">
        <v>0</v>
      </c>
      <c r="C51" s="388">
        <v>6.7949999999999999</v>
      </c>
      <c r="D51" s="389">
        <v>6.7949999999999999</v>
      </c>
      <c r="E51" s="390" t="s">
        <v>252</v>
      </c>
      <c r="F51" s="388">
        <v>0</v>
      </c>
      <c r="G51" s="389">
        <v>0</v>
      </c>
      <c r="H51" s="391">
        <v>0</v>
      </c>
      <c r="I51" s="388">
        <v>0</v>
      </c>
      <c r="J51" s="389">
        <v>0</v>
      </c>
      <c r="K51" s="392" t="s">
        <v>233</v>
      </c>
    </row>
    <row r="52" spans="1:11" ht="14.4" customHeight="1" thickBot="1" x14ac:dyDescent="0.35">
      <c r="A52" s="405" t="s">
        <v>279</v>
      </c>
      <c r="B52" s="383">
        <v>0</v>
      </c>
      <c r="C52" s="383">
        <v>6.7949999999999999</v>
      </c>
      <c r="D52" s="384">
        <v>6.7949999999999999</v>
      </c>
      <c r="E52" s="393" t="s">
        <v>252</v>
      </c>
      <c r="F52" s="383">
        <v>0</v>
      </c>
      <c r="G52" s="384">
        <v>0</v>
      </c>
      <c r="H52" s="386">
        <v>0</v>
      </c>
      <c r="I52" s="383">
        <v>0</v>
      </c>
      <c r="J52" s="384">
        <v>0</v>
      </c>
      <c r="K52" s="394" t="s">
        <v>233</v>
      </c>
    </row>
    <row r="53" spans="1:11" ht="14.4" customHeight="1" thickBot="1" x14ac:dyDescent="0.35">
      <c r="A53" s="403" t="s">
        <v>34</v>
      </c>
      <c r="B53" s="383">
        <v>901.23621405464803</v>
      </c>
      <c r="C53" s="383">
        <v>761.26990000000001</v>
      </c>
      <c r="D53" s="384">
        <v>-139.966314054647</v>
      </c>
      <c r="E53" s="385">
        <v>0.84469519547399996</v>
      </c>
      <c r="F53" s="383">
        <v>519.33509823775501</v>
      </c>
      <c r="G53" s="384">
        <v>519.33509823775501</v>
      </c>
      <c r="H53" s="386">
        <v>248.57001000000099</v>
      </c>
      <c r="I53" s="383">
        <v>726.45607000000098</v>
      </c>
      <c r="J53" s="384">
        <v>207.120971762246</v>
      </c>
      <c r="K53" s="387">
        <v>1.3988195145390001</v>
      </c>
    </row>
    <row r="54" spans="1:11" ht="14.4" customHeight="1" thickBot="1" x14ac:dyDescent="0.35">
      <c r="A54" s="404" t="s">
        <v>280</v>
      </c>
      <c r="B54" s="388">
        <v>0.17715712501399999</v>
      </c>
      <c r="C54" s="388">
        <v>0</v>
      </c>
      <c r="D54" s="389">
        <v>-0.17715712501399999</v>
      </c>
      <c r="E54" s="395">
        <v>0</v>
      </c>
      <c r="F54" s="388">
        <v>0</v>
      </c>
      <c r="G54" s="389">
        <v>0</v>
      </c>
      <c r="H54" s="391">
        <v>0</v>
      </c>
      <c r="I54" s="388">
        <v>0</v>
      </c>
      <c r="J54" s="389">
        <v>0</v>
      </c>
      <c r="K54" s="396">
        <v>0</v>
      </c>
    </row>
    <row r="55" spans="1:11" ht="14.4" customHeight="1" thickBot="1" x14ac:dyDescent="0.35">
      <c r="A55" s="405" t="s">
        <v>281</v>
      </c>
      <c r="B55" s="383">
        <v>0.17715712501399999</v>
      </c>
      <c r="C55" s="383">
        <v>0</v>
      </c>
      <c r="D55" s="384">
        <v>-0.17715712501399999</v>
      </c>
      <c r="E55" s="385">
        <v>0</v>
      </c>
      <c r="F55" s="383">
        <v>0</v>
      </c>
      <c r="G55" s="384">
        <v>0</v>
      </c>
      <c r="H55" s="386">
        <v>0</v>
      </c>
      <c r="I55" s="383">
        <v>0</v>
      </c>
      <c r="J55" s="384">
        <v>0</v>
      </c>
      <c r="K55" s="387">
        <v>0</v>
      </c>
    </row>
    <row r="56" spans="1:11" ht="14.4" customHeight="1" thickBot="1" x14ac:dyDescent="0.35">
      <c r="A56" s="404" t="s">
        <v>282</v>
      </c>
      <c r="B56" s="388">
        <v>18.224617950864001</v>
      </c>
      <c r="C56" s="388">
        <v>18.32957</v>
      </c>
      <c r="D56" s="389">
        <v>0.104952049135</v>
      </c>
      <c r="E56" s="395">
        <v>1.0057588065450001</v>
      </c>
      <c r="F56" s="388">
        <v>13.833953188872</v>
      </c>
      <c r="G56" s="389">
        <v>13.833953188872</v>
      </c>
      <c r="H56" s="391">
        <v>1.6931099999999999</v>
      </c>
      <c r="I56" s="388">
        <v>14.61872</v>
      </c>
      <c r="J56" s="389">
        <v>0.78476681112699997</v>
      </c>
      <c r="K56" s="396">
        <v>1.056727589027</v>
      </c>
    </row>
    <row r="57" spans="1:11" ht="14.4" customHeight="1" thickBot="1" x14ac:dyDescent="0.35">
      <c r="A57" s="405" t="s">
        <v>283</v>
      </c>
      <c r="B57" s="383">
        <v>11.039079983028</v>
      </c>
      <c r="C57" s="383">
        <v>14.480499999999999</v>
      </c>
      <c r="D57" s="384">
        <v>3.4414200169710001</v>
      </c>
      <c r="E57" s="385">
        <v>1.3117488071700001</v>
      </c>
      <c r="F57" s="383">
        <v>9.6054396101379993</v>
      </c>
      <c r="G57" s="384">
        <v>9.6054396101379993</v>
      </c>
      <c r="H57" s="386">
        <v>1.5182</v>
      </c>
      <c r="I57" s="383">
        <v>12.4794</v>
      </c>
      <c r="J57" s="384">
        <v>2.8739603898610002</v>
      </c>
      <c r="K57" s="387">
        <v>1.299201338669</v>
      </c>
    </row>
    <row r="58" spans="1:11" ht="14.4" customHeight="1" thickBot="1" x14ac:dyDescent="0.35">
      <c r="A58" s="405" t="s">
        <v>284</v>
      </c>
      <c r="B58" s="383">
        <v>7.1855379678349998</v>
      </c>
      <c r="C58" s="383">
        <v>3.8490700000000002</v>
      </c>
      <c r="D58" s="384">
        <v>-3.336467967835</v>
      </c>
      <c r="E58" s="385">
        <v>0.53566900867099998</v>
      </c>
      <c r="F58" s="383">
        <v>4.2285135787339998</v>
      </c>
      <c r="G58" s="384">
        <v>4.2285135787339998</v>
      </c>
      <c r="H58" s="386">
        <v>0.17491000000000001</v>
      </c>
      <c r="I58" s="383">
        <v>2.1393200000000001</v>
      </c>
      <c r="J58" s="384">
        <v>-2.0891935787340001</v>
      </c>
      <c r="K58" s="387">
        <v>0.50592719171</v>
      </c>
    </row>
    <row r="59" spans="1:11" ht="14.4" customHeight="1" thickBot="1" x14ac:dyDescent="0.35">
      <c r="A59" s="404" t="s">
        <v>285</v>
      </c>
      <c r="B59" s="388">
        <v>27.999999370047998</v>
      </c>
      <c r="C59" s="388">
        <v>24.228370000000002</v>
      </c>
      <c r="D59" s="389">
        <v>-3.7716293700480001</v>
      </c>
      <c r="E59" s="395">
        <v>0.86529894803899998</v>
      </c>
      <c r="F59" s="388">
        <v>29.444691068160999</v>
      </c>
      <c r="G59" s="389">
        <v>29.444691068160999</v>
      </c>
      <c r="H59" s="391">
        <v>0.32634000000000002</v>
      </c>
      <c r="I59" s="388">
        <v>28.87144</v>
      </c>
      <c r="J59" s="389">
        <v>-0.57325106816100002</v>
      </c>
      <c r="K59" s="396">
        <v>0.98053125886600001</v>
      </c>
    </row>
    <row r="60" spans="1:11" ht="14.4" customHeight="1" thickBot="1" x14ac:dyDescent="0.35">
      <c r="A60" s="405" t="s">
        <v>286</v>
      </c>
      <c r="B60" s="383">
        <v>27.999999370047998</v>
      </c>
      <c r="C60" s="383">
        <v>24.228370000000002</v>
      </c>
      <c r="D60" s="384">
        <v>-3.7716293700480001</v>
      </c>
      <c r="E60" s="385">
        <v>0.86529894803899998</v>
      </c>
      <c r="F60" s="383">
        <v>29.444691068160999</v>
      </c>
      <c r="G60" s="384">
        <v>29.444691068160999</v>
      </c>
      <c r="H60" s="386">
        <v>0.32634000000000002</v>
      </c>
      <c r="I60" s="383">
        <v>28.87144</v>
      </c>
      <c r="J60" s="384">
        <v>-0.57325106816100002</v>
      </c>
      <c r="K60" s="387">
        <v>0.98053125886600001</v>
      </c>
    </row>
    <row r="61" spans="1:11" ht="14.4" customHeight="1" thickBot="1" x14ac:dyDescent="0.35">
      <c r="A61" s="404" t="s">
        <v>287</v>
      </c>
      <c r="B61" s="388">
        <v>88</v>
      </c>
      <c r="C61" s="388">
        <v>11.608549999999999</v>
      </c>
      <c r="D61" s="389">
        <v>-76.391450000000006</v>
      </c>
      <c r="E61" s="395">
        <v>0.13191534090900001</v>
      </c>
      <c r="F61" s="388">
        <v>11.884409227298001</v>
      </c>
      <c r="G61" s="389">
        <v>11.884409227298001</v>
      </c>
      <c r="H61" s="391">
        <v>0</v>
      </c>
      <c r="I61" s="388">
        <v>3.0121000000000002</v>
      </c>
      <c r="J61" s="389">
        <v>-8.8723092272980004</v>
      </c>
      <c r="K61" s="396">
        <v>0.25344970392600003</v>
      </c>
    </row>
    <row r="62" spans="1:11" ht="14.4" customHeight="1" thickBot="1" x14ac:dyDescent="0.35">
      <c r="A62" s="405" t="s">
        <v>288</v>
      </c>
      <c r="B62" s="383">
        <v>88</v>
      </c>
      <c r="C62" s="383">
        <v>11.608549999999999</v>
      </c>
      <c r="D62" s="384">
        <v>-76.391450000000006</v>
      </c>
      <c r="E62" s="385">
        <v>0.13191534090900001</v>
      </c>
      <c r="F62" s="383">
        <v>11.884409227298001</v>
      </c>
      <c r="G62" s="384">
        <v>11.884409227298001</v>
      </c>
      <c r="H62" s="386">
        <v>0</v>
      </c>
      <c r="I62" s="383">
        <v>0</v>
      </c>
      <c r="J62" s="384">
        <v>-11.884409227298001</v>
      </c>
      <c r="K62" s="387">
        <v>0</v>
      </c>
    </row>
    <row r="63" spans="1:11" ht="14.4" customHeight="1" thickBot="1" x14ac:dyDescent="0.35">
      <c r="A63" s="405" t="s">
        <v>289</v>
      </c>
      <c r="B63" s="383">
        <v>0</v>
      </c>
      <c r="C63" s="383">
        <v>0</v>
      </c>
      <c r="D63" s="384">
        <v>0</v>
      </c>
      <c r="E63" s="385">
        <v>1</v>
      </c>
      <c r="F63" s="383">
        <v>0</v>
      </c>
      <c r="G63" s="384">
        <v>0</v>
      </c>
      <c r="H63" s="386">
        <v>0</v>
      </c>
      <c r="I63" s="383">
        <v>3.0121000000000002</v>
      </c>
      <c r="J63" s="384">
        <v>3.0121000000000002</v>
      </c>
      <c r="K63" s="394" t="s">
        <v>252</v>
      </c>
    </row>
    <row r="64" spans="1:11" ht="14.4" customHeight="1" thickBot="1" x14ac:dyDescent="0.35">
      <c r="A64" s="404" t="s">
        <v>290</v>
      </c>
      <c r="B64" s="388">
        <v>736.83444055364805</v>
      </c>
      <c r="C64" s="388">
        <v>704.68340999999998</v>
      </c>
      <c r="D64" s="389">
        <v>-32.151030553646997</v>
      </c>
      <c r="E64" s="395">
        <v>0.95636600464800003</v>
      </c>
      <c r="F64" s="388">
        <v>464.17204475342299</v>
      </c>
      <c r="G64" s="389">
        <v>464.17204475342299</v>
      </c>
      <c r="H64" s="391">
        <v>246.55056000000101</v>
      </c>
      <c r="I64" s="388">
        <v>679.95381000000202</v>
      </c>
      <c r="J64" s="389">
        <v>215.781765246579</v>
      </c>
      <c r="K64" s="396">
        <v>1.464874538838</v>
      </c>
    </row>
    <row r="65" spans="1:11" ht="14.4" customHeight="1" thickBot="1" x14ac:dyDescent="0.35">
      <c r="A65" s="405" t="s">
        <v>291</v>
      </c>
      <c r="B65" s="383">
        <v>2.9811886639930001</v>
      </c>
      <c r="C65" s="383">
        <v>0</v>
      </c>
      <c r="D65" s="384">
        <v>-2.9811886639930001</v>
      </c>
      <c r="E65" s="385">
        <v>0</v>
      </c>
      <c r="F65" s="383">
        <v>0</v>
      </c>
      <c r="G65" s="384">
        <v>0</v>
      </c>
      <c r="H65" s="386">
        <v>0</v>
      </c>
      <c r="I65" s="383">
        <v>0</v>
      </c>
      <c r="J65" s="384">
        <v>0</v>
      </c>
      <c r="K65" s="387">
        <v>0</v>
      </c>
    </row>
    <row r="66" spans="1:11" ht="14.4" customHeight="1" thickBot="1" x14ac:dyDescent="0.35">
      <c r="A66" s="405" t="s">
        <v>292</v>
      </c>
      <c r="B66" s="383">
        <v>652.96198115821903</v>
      </c>
      <c r="C66" s="383">
        <v>544.17112999999995</v>
      </c>
      <c r="D66" s="384">
        <v>-108.790851158218</v>
      </c>
      <c r="E66" s="385">
        <v>0.83338868985100001</v>
      </c>
      <c r="F66" s="383">
        <v>290.28719681009102</v>
      </c>
      <c r="G66" s="384">
        <v>290.28719681009102</v>
      </c>
      <c r="H66" s="386">
        <v>235.38856000000101</v>
      </c>
      <c r="I66" s="383">
        <v>481.28676000000098</v>
      </c>
      <c r="J66" s="384">
        <v>190.99956318991099</v>
      </c>
      <c r="K66" s="387">
        <v>1.6579675758650001</v>
      </c>
    </row>
    <row r="67" spans="1:11" ht="14.4" customHeight="1" thickBot="1" x14ac:dyDescent="0.35">
      <c r="A67" s="405" t="s">
        <v>293</v>
      </c>
      <c r="B67" s="383">
        <v>80.891270731435995</v>
      </c>
      <c r="C67" s="383">
        <v>160.51228</v>
      </c>
      <c r="D67" s="384">
        <v>79.621009268563</v>
      </c>
      <c r="E67" s="385">
        <v>1.9842966805760001</v>
      </c>
      <c r="F67" s="383">
        <v>173.88484794333201</v>
      </c>
      <c r="G67" s="384">
        <v>173.88484794333201</v>
      </c>
      <c r="H67" s="386">
        <v>11.162000000000001</v>
      </c>
      <c r="I67" s="383">
        <v>180.14384999999999</v>
      </c>
      <c r="J67" s="384">
        <v>6.2590020566669997</v>
      </c>
      <c r="K67" s="387">
        <v>1.0359950975059999</v>
      </c>
    </row>
    <row r="68" spans="1:11" ht="14.4" customHeight="1" thickBot="1" x14ac:dyDescent="0.35">
      <c r="A68" s="405" t="s">
        <v>294</v>
      </c>
      <c r="B68" s="383">
        <v>0</v>
      </c>
      <c r="C68" s="383">
        <v>0</v>
      </c>
      <c r="D68" s="384">
        <v>0</v>
      </c>
      <c r="E68" s="385">
        <v>1</v>
      </c>
      <c r="F68" s="383">
        <v>0</v>
      </c>
      <c r="G68" s="384">
        <v>0</v>
      </c>
      <c r="H68" s="386">
        <v>0</v>
      </c>
      <c r="I68" s="383">
        <v>18.523199999999999</v>
      </c>
      <c r="J68" s="384">
        <v>18.523199999999999</v>
      </c>
      <c r="K68" s="394" t="s">
        <v>252</v>
      </c>
    </row>
    <row r="69" spans="1:11" ht="14.4" customHeight="1" thickBot="1" x14ac:dyDescent="0.35">
      <c r="A69" s="404" t="s">
        <v>295</v>
      </c>
      <c r="B69" s="388">
        <v>29.999999055071999</v>
      </c>
      <c r="C69" s="388">
        <v>2.42</v>
      </c>
      <c r="D69" s="389">
        <v>-27.579999055072001</v>
      </c>
      <c r="E69" s="395">
        <v>8.0666669206999997E-2</v>
      </c>
      <c r="F69" s="388">
        <v>0</v>
      </c>
      <c r="G69" s="389">
        <v>0</v>
      </c>
      <c r="H69" s="391">
        <v>0</v>
      </c>
      <c r="I69" s="388">
        <v>0</v>
      </c>
      <c r="J69" s="389">
        <v>0</v>
      </c>
      <c r="K69" s="392" t="s">
        <v>233</v>
      </c>
    </row>
    <row r="70" spans="1:11" ht="14.4" customHeight="1" thickBot="1" x14ac:dyDescent="0.35">
      <c r="A70" s="405" t="s">
        <v>296</v>
      </c>
      <c r="B70" s="383">
        <v>0</v>
      </c>
      <c r="C70" s="383">
        <v>2.42</v>
      </c>
      <c r="D70" s="384">
        <v>2.42</v>
      </c>
      <c r="E70" s="393" t="s">
        <v>252</v>
      </c>
      <c r="F70" s="383">
        <v>0</v>
      </c>
      <c r="G70" s="384">
        <v>0</v>
      </c>
      <c r="H70" s="386">
        <v>0</v>
      </c>
      <c r="I70" s="383">
        <v>0</v>
      </c>
      <c r="J70" s="384">
        <v>0</v>
      </c>
      <c r="K70" s="394" t="s">
        <v>233</v>
      </c>
    </row>
    <row r="71" spans="1:11" ht="14.4" customHeight="1" thickBot="1" x14ac:dyDescent="0.35">
      <c r="A71" s="405" t="s">
        <v>297</v>
      </c>
      <c r="B71" s="383">
        <v>29.999999055071999</v>
      </c>
      <c r="C71" s="383">
        <v>0</v>
      </c>
      <c r="D71" s="384">
        <v>-29.999999055071999</v>
      </c>
      <c r="E71" s="385">
        <v>0</v>
      </c>
      <c r="F71" s="383">
        <v>0</v>
      </c>
      <c r="G71" s="384">
        <v>0</v>
      </c>
      <c r="H71" s="386">
        <v>0</v>
      </c>
      <c r="I71" s="383">
        <v>0</v>
      </c>
      <c r="J71" s="384">
        <v>0</v>
      </c>
      <c r="K71" s="387">
        <v>0</v>
      </c>
    </row>
    <row r="72" spans="1:11" ht="14.4" customHeight="1" thickBot="1" x14ac:dyDescent="0.35">
      <c r="A72" s="402" t="s">
        <v>35</v>
      </c>
      <c r="B72" s="383">
        <v>3083.9999028614702</v>
      </c>
      <c r="C72" s="383">
        <v>3959.5254300000001</v>
      </c>
      <c r="D72" s="384">
        <v>875.52552713852594</v>
      </c>
      <c r="E72" s="385">
        <v>1.2838928517229999</v>
      </c>
      <c r="F72" s="383">
        <v>3445.00031101286</v>
      </c>
      <c r="G72" s="384">
        <v>3445.00031101286</v>
      </c>
      <c r="H72" s="386">
        <v>344.465750000002</v>
      </c>
      <c r="I72" s="383">
        <v>3877.78676</v>
      </c>
      <c r="J72" s="384">
        <v>432.786448987146</v>
      </c>
      <c r="K72" s="387">
        <v>1.1256274049099999</v>
      </c>
    </row>
    <row r="73" spans="1:11" ht="14.4" customHeight="1" thickBot="1" x14ac:dyDescent="0.35">
      <c r="A73" s="408" t="s">
        <v>298</v>
      </c>
      <c r="B73" s="388">
        <v>2296.9999276500698</v>
      </c>
      <c r="C73" s="388">
        <v>2936.2829999999999</v>
      </c>
      <c r="D73" s="389">
        <v>639.28307234993304</v>
      </c>
      <c r="E73" s="395">
        <v>1.2783121865410001</v>
      </c>
      <c r="F73" s="388">
        <v>2557.0002308446601</v>
      </c>
      <c r="G73" s="389">
        <v>2557.0002308446601</v>
      </c>
      <c r="H73" s="391">
        <v>254.661000000001</v>
      </c>
      <c r="I73" s="388">
        <v>2869.848</v>
      </c>
      <c r="J73" s="389">
        <v>312.84776915533598</v>
      </c>
      <c r="K73" s="396">
        <v>1.1223495271449999</v>
      </c>
    </row>
    <row r="74" spans="1:11" ht="14.4" customHeight="1" thickBot="1" x14ac:dyDescent="0.35">
      <c r="A74" s="404" t="s">
        <v>299</v>
      </c>
      <c r="B74" s="388">
        <v>2249.9999291304498</v>
      </c>
      <c r="C74" s="388">
        <v>2870.1039999999998</v>
      </c>
      <c r="D74" s="389">
        <v>620.10407086954694</v>
      </c>
      <c r="E74" s="395">
        <v>1.275601817956</v>
      </c>
      <c r="F74" s="388">
        <v>2505.0002261501299</v>
      </c>
      <c r="G74" s="389">
        <v>2505.0002261501299</v>
      </c>
      <c r="H74" s="391">
        <v>254.661000000001</v>
      </c>
      <c r="I74" s="388">
        <v>2831.8809999999999</v>
      </c>
      <c r="J74" s="389">
        <v>326.88077384987002</v>
      </c>
      <c r="K74" s="396">
        <v>1.130491315105</v>
      </c>
    </row>
    <row r="75" spans="1:11" ht="14.4" customHeight="1" thickBot="1" x14ac:dyDescent="0.35">
      <c r="A75" s="405" t="s">
        <v>300</v>
      </c>
      <c r="B75" s="383">
        <v>2249.9999291304498</v>
      </c>
      <c r="C75" s="383">
        <v>2870.1039999999998</v>
      </c>
      <c r="D75" s="384">
        <v>620.10407086954694</v>
      </c>
      <c r="E75" s="385">
        <v>1.275601817956</v>
      </c>
      <c r="F75" s="383">
        <v>2505.0002261501299</v>
      </c>
      <c r="G75" s="384">
        <v>2505.0002261501299</v>
      </c>
      <c r="H75" s="386">
        <v>254.661000000001</v>
      </c>
      <c r="I75" s="383">
        <v>2831.8809999999999</v>
      </c>
      <c r="J75" s="384">
        <v>326.88077384987002</v>
      </c>
      <c r="K75" s="387">
        <v>1.130491315105</v>
      </c>
    </row>
    <row r="76" spans="1:11" ht="14.4" customHeight="1" thickBot="1" x14ac:dyDescent="0.35">
      <c r="A76" s="404" t="s">
        <v>301</v>
      </c>
      <c r="B76" s="388">
        <v>39.999998740095997</v>
      </c>
      <c r="C76" s="388">
        <v>59.8</v>
      </c>
      <c r="D76" s="389">
        <v>19.800001259902999</v>
      </c>
      <c r="E76" s="395">
        <v>1.4950000470880001</v>
      </c>
      <c r="F76" s="388">
        <v>45.000004062576998</v>
      </c>
      <c r="G76" s="389">
        <v>45.000004062576998</v>
      </c>
      <c r="H76" s="391">
        <v>0</v>
      </c>
      <c r="I76" s="388">
        <v>34.4</v>
      </c>
      <c r="J76" s="389">
        <v>-10.600004062577</v>
      </c>
      <c r="K76" s="396">
        <v>0.76444437542999999</v>
      </c>
    </row>
    <row r="77" spans="1:11" ht="14.4" customHeight="1" thickBot="1" x14ac:dyDescent="0.35">
      <c r="A77" s="405" t="s">
        <v>302</v>
      </c>
      <c r="B77" s="383">
        <v>39.999998740095997</v>
      </c>
      <c r="C77" s="383">
        <v>59.8</v>
      </c>
      <c r="D77" s="384">
        <v>19.800001259902999</v>
      </c>
      <c r="E77" s="385">
        <v>1.4950000470880001</v>
      </c>
      <c r="F77" s="383">
        <v>45.000004062576998</v>
      </c>
      <c r="G77" s="384">
        <v>45.000004062576998</v>
      </c>
      <c r="H77" s="386">
        <v>0</v>
      </c>
      <c r="I77" s="383">
        <v>34.4</v>
      </c>
      <c r="J77" s="384">
        <v>-10.600004062577</v>
      </c>
      <c r="K77" s="387">
        <v>0.76444437542999999</v>
      </c>
    </row>
    <row r="78" spans="1:11" ht="14.4" customHeight="1" thickBot="1" x14ac:dyDescent="0.35">
      <c r="A78" s="404" t="s">
        <v>303</v>
      </c>
      <c r="B78" s="388">
        <v>6.9999997795160001</v>
      </c>
      <c r="C78" s="388">
        <v>6.3789999999999996</v>
      </c>
      <c r="D78" s="389">
        <v>-0.62099977951600005</v>
      </c>
      <c r="E78" s="395">
        <v>0.911285742989</v>
      </c>
      <c r="F78" s="388">
        <v>7.0000006319560004</v>
      </c>
      <c r="G78" s="389">
        <v>7.0000006319560004</v>
      </c>
      <c r="H78" s="391">
        <v>0</v>
      </c>
      <c r="I78" s="388">
        <v>3.5670000000000002</v>
      </c>
      <c r="J78" s="389">
        <v>-3.4330006319559998</v>
      </c>
      <c r="K78" s="396">
        <v>0.50957138256699996</v>
      </c>
    </row>
    <row r="79" spans="1:11" ht="14.4" customHeight="1" thickBot="1" x14ac:dyDescent="0.35">
      <c r="A79" s="405" t="s">
        <v>304</v>
      </c>
      <c r="B79" s="383">
        <v>6.9999997795160001</v>
      </c>
      <c r="C79" s="383">
        <v>6.3789999999999996</v>
      </c>
      <c r="D79" s="384">
        <v>-0.62099977951600005</v>
      </c>
      <c r="E79" s="385">
        <v>0.911285742989</v>
      </c>
      <c r="F79" s="383">
        <v>7.0000006319560004</v>
      </c>
      <c r="G79" s="384">
        <v>7.0000006319560004</v>
      </c>
      <c r="H79" s="386">
        <v>0</v>
      </c>
      <c r="I79" s="383">
        <v>3.5670000000000002</v>
      </c>
      <c r="J79" s="384">
        <v>-3.4330006319559998</v>
      </c>
      <c r="K79" s="387">
        <v>0.50957138256699996</v>
      </c>
    </row>
    <row r="80" spans="1:11" ht="14.4" customHeight="1" thickBot="1" x14ac:dyDescent="0.35">
      <c r="A80" s="403" t="s">
        <v>305</v>
      </c>
      <c r="B80" s="383">
        <v>764.99997590435396</v>
      </c>
      <c r="C80" s="383">
        <v>994.47514999999999</v>
      </c>
      <c r="D80" s="384">
        <v>229.475174095646</v>
      </c>
      <c r="E80" s="385">
        <v>1.299967557285</v>
      </c>
      <c r="F80" s="383">
        <v>851.00007682784906</v>
      </c>
      <c r="G80" s="384">
        <v>851.00007682784906</v>
      </c>
      <c r="H80" s="386">
        <v>85.985550000000003</v>
      </c>
      <c r="I80" s="383">
        <v>965.41105000000005</v>
      </c>
      <c r="J80" s="384">
        <v>114.410973172151</v>
      </c>
      <c r="K80" s="387">
        <v>1.1344429645630001</v>
      </c>
    </row>
    <row r="81" spans="1:11" ht="14.4" customHeight="1" thickBot="1" x14ac:dyDescent="0.35">
      <c r="A81" s="404" t="s">
        <v>306</v>
      </c>
      <c r="B81" s="388">
        <v>202.99999360599199</v>
      </c>
      <c r="C81" s="388">
        <v>263.58760999999998</v>
      </c>
      <c r="D81" s="389">
        <v>60.587616394008002</v>
      </c>
      <c r="E81" s="395">
        <v>1.2984611739030001</v>
      </c>
      <c r="F81" s="388">
        <v>225.00002031288599</v>
      </c>
      <c r="G81" s="389">
        <v>225.00002031288599</v>
      </c>
      <c r="H81" s="391">
        <v>22.9193</v>
      </c>
      <c r="I81" s="388">
        <v>256.95654999999999</v>
      </c>
      <c r="J81" s="389">
        <v>31.956529687113999</v>
      </c>
      <c r="K81" s="396">
        <v>1.1420290080090001</v>
      </c>
    </row>
    <row r="82" spans="1:11" ht="14.4" customHeight="1" thickBot="1" x14ac:dyDescent="0.35">
      <c r="A82" s="405" t="s">
        <v>307</v>
      </c>
      <c r="B82" s="383">
        <v>202.99999360599199</v>
      </c>
      <c r="C82" s="383">
        <v>263.58760999999998</v>
      </c>
      <c r="D82" s="384">
        <v>60.587616394008002</v>
      </c>
      <c r="E82" s="385">
        <v>1.2984611739030001</v>
      </c>
      <c r="F82" s="383">
        <v>225.00002031288599</v>
      </c>
      <c r="G82" s="384">
        <v>225.00002031288599</v>
      </c>
      <c r="H82" s="386">
        <v>22.9193</v>
      </c>
      <c r="I82" s="383">
        <v>256.95654999999999</v>
      </c>
      <c r="J82" s="384">
        <v>31.956529687113999</v>
      </c>
      <c r="K82" s="387">
        <v>1.1420290080090001</v>
      </c>
    </row>
    <row r="83" spans="1:11" ht="14.4" customHeight="1" thickBot="1" x14ac:dyDescent="0.35">
      <c r="A83" s="404" t="s">
        <v>308</v>
      </c>
      <c r="B83" s="388">
        <v>561.99998229836206</v>
      </c>
      <c r="C83" s="388">
        <v>730.88753999999994</v>
      </c>
      <c r="D83" s="389">
        <v>168.887557701638</v>
      </c>
      <c r="E83" s="395">
        <v>1.3005116779729999</v>
      </c>
      <c r="F83" s="388">
        <v>626.00005651496303</v>
      </c>
      <c r="G83" s="389">
        <v>626.00005651496303</v>
      </c>
      <c r="H83" s="391">
        <v>63.066249999999997</v>
      </c>
      <c r="I83" s="388">
        <v>708.45450000000005</v>
      </c>
      <c r="J83" s="389">
        <v>82.454443485037004</v>
      </c>
      <c r="K83" s="396">
        <v>1.131716351503</v>
      </c>
    </row>
    <row r="84" spans="1:11" ht="14.4" customHeight="1" thickBot="1" x14ac:dyDescent="0.35">
      <c r="A84" s="405" t="s">
        <v>309</v>
      </c>
      <c r="B84" s="383">
        <v>561.99998229836206</v>
      </c>
      <c r="C84" s="383">
        <v>730.88753999999994</v>
      </c>
      <c r="D84" s="384">
        <v>168.887557701638</v>
      </c>
      <c r="E84" s="385">
        <v>1.3005116779729999</v>
      </c>
      <c r="F84" s="383">
        <v>626.00005651496303</v>
      </c>
      <c r="G84" s="384">
        <v>626.00005651496303</v>
      </c>
      <c r="H84" s="386">
        <v>63.066249999999997</v>
      </c>
      <c r="I84" s="383">
        <v>708.45450000000005</v>
      </c>
      <c r="J84" s="384">
        <v>82.454443485037004</v>
      </c>
      <c r="K84" s="387">
        <v>1.131716351503</v>
      </c>
    </row>
    <row r="85" spans="1:11" ht="14.4" customHeight="1" thickBot="1" x14ac:dyDescent="0.35">
      <c r="A85" s="403" t="s">
        <v>310</v>
      </c>
      <c r="B85" s="383">
        <v>21.999999307052999</v>
      </c>
      <c r="C85" s="383">
        <v>28.76728</v>
      </c>
      <c r="D85" s="384">
        <v>6.7672806929459997</v>
      </c>
      <c r="E85" s="385">
        <v>1.3076036775490001</v>
      </c>
      <c r="F85" s="383">
        <v>37.000003340341003</v>
      </c>
      <c r="G85" s="384">
        <v>37.000003340341003</v>
      </c>
      <c r="H85" s="386">
        <v>3.8191999999999999</v>
      </c>
      <c r="I85" s="383">
        <v>42.527709999999999</v>
      </c>
      <c r="J85" s="384">
        <v>5.5277066596579996</v>
      </c>
      <c r="K85" s="387">
        <v>1.1493974638</v>
      </c>
    </row>
    <row r="86" spans="1:11" ht="14.4" customHeight="1" thickBot="1" x14ac:dyDescent="0.35">
      <c r="A86" s="404" t="s">
        <v>311</v>
      </c>
      <c r="B86" s="388">
        <v>21.999999307052999</v>
      </c>
      <c r="C86" s="388">
        <v>28.76728</v>
      </c>
      <c r="D86" s="389">
        <v>6.7672806929459997</v>
      </c>
      <c r="E86" s="395">
        <v>1.3076036775490001</v>
      </c>
      <c r="F86" s="388">
        <v>37.000003340341003</v>
      </c>
      <c r="G86" s="389">
        <v>37.000003340341003</v>
      </c>
      <c r="H86" s="391">
        <v>3.8191999999999999</v>
      </c>
      <c r="I86" s="388">
        <v>42.527709999999999</v>
      </c>
      <c r="J86" s="389">
        <v>5.5277066596579996</v>
      </c>
      <c r="K86" s="396">
        <v>1.1493974638</v>
      </c>
    </row>
    <row r="87" spans="1:11" ht="14.4" customHeight="1" thickBot="1" x14ac:dyDescent="0.35">
      <c r="A87" s="405" t="s">
        <v>312</v>
      </c>
      <c r="B87" s="383">
        <v>21.999999307052999</v>
      </c>
      <c r="C87" s="383">
        <v>28.76728</v>
      </c>
      <c r="D87" s="384">
        <v>6.7672806929459997</v>
      </c>
      <c r="E87" s="385">
        <v>1.3076036775490001</v>
      </c>
      <c r="F87" s="383">
        <v>37.000003340341003</v>
      </c>
      <c r="G87" s="384">
        <v>37.000003340341003</v>
      </c>
      <c r="H87" s="386">
        <v>3.8191999999999999</v>
      </c>
      <c r="I87" s="383">
        <v>42.527709999999999</v>
      </c>
      <c r="J87" s="384">
        <v>5.5277066596579996</v>
      </c>
      <c r="K87" s="387">
        <v>1.1493974638</v>
      </c>
    </row>
    <row r="88" spans="1:11" ht="14.4" customHeight="1" thickBot="1" x14ac:dyDescent="0.35">
      <c r="A88" s="402" t="s">
        <v>313</v>
      </c>
      <c r="B88" s="383">
        <v>752.99997628231097</v>
      </c>
      <c r="C88" s="383">
        <v>753.48699999999997</v>
      </c>
      <c r="D88" s="384">
        <v>0.48702371768899999</v>
      </c>
      <c r="E88" s="385">
        <v>1.0006467778649999</v>
      </c>
      <c r="F88" s="383">
        <v>714.00164881139301</v>
      </c>
      <c r="G88" s="384">
        <v>714.00164881139301</v>
      </c>
      <c r="H88" s="386">
        <v>55.865000000000002</v>
      </c>
      <c r="I88" s="383">
        <v>713.16499999999996</v>
      </c>
      <c r="J88" s="384">
        <v>-0.83664881139199998</v>
      </c>
      <c r="K88" s="387">
        <v>0.99882822565899998</v>
      </c>
    </row>
    <row r="89" spans="1:11" ht="14.4" customHeight="1" thickBot="1" x14ac:dyDescent="0.35">
      <c r="A89" s="403" t="s">
        <v>314</v>
      </c>
      <c r="B89" s="383">
        <v>752.99997628231097</v>
      </c>
      <c r="C89" s="383">
        <v>753.48699999999997</v>
      </c>
      <c r="D89" s="384">
        <v>0.48702371768899999</v>
      </c>
      <c r="E89" s="385">
        <v>1.0006467778649999</v>
      </c>
      <c r="F89" s="383">
        <v>714.00164881139301</v>
      </c>
      <c r="G89" s="384">
        <v>714.00164881139301</v>
      </c>
      <c r="H89" s="386">
        <v>55.865000000000002</v>
      </c>
      <c r="I89" s="383">
        <v>713.16499999999996</v>
      </c>
      <c r="J89" s="384">
        <v>-0.83664881139199998</v>
      </c>
      <c r="K89" s="387">
        <v>0.99882822565899998</v>
      </c>
    </row>
    <row r="90" spans="1:11" ht="14.4" customHeight="1" thickBot="1" x14ac:dyDescent="0.35">
      <c r="A90" s="404" t="s">
        <v>315</v>
      </c>
      <c r="B90" s="388">
        <v>752.99997628231097</v>
      </c>
      <c r="C90" s="388">
        <v>753.48699999999997</v>
      </c>
      <c r="D90" s="389">
        <v>0.48702371768899999</v>
      </c>
      <c r="E90" s="395">
        <v>1.0006467778649999</v>
      </c>
      <c r="F90" s="388">
        <v>714.00164881139301</v>
      </c>
      <c r="G90" s="389">
        <v>714.00164881139301</v>
      </c>
      <c r="H90" s="391">
        <v>55.865000000000002</v>
      </c>
      <c r="I90" s="388">
        <v>713.16499999999996</v>
      </c>
      <c r="J90" s="389">
        <v>-0.83664881139199998</v>
      </c>
      <c r="K90" s="396">
        <v>0.99882822565899998</v>
      </c>
    </row>
    <row r="91" spans="1:11" ht="14.4" customHeight="1" thickBot="1" x14ac:dyDescent="0.35">
      <c r="A91" s="405" t="s">
        <v>316</v>
      </c>
      <c r="B91" s="383">
        <v>7.9999997480190004</v>
      </c>
      <c r="C91" s="383">
        <v>8.5259999999999998</v>
      </c>
      <c r="D91" s="384">
        <v>0.52600025198</v>
      </c>
      <c r="E91" s="385">
        <v>1.0657500335679999</v>
      </c>
      <c r="F91" s="383">
        <v>9.0000207833359998</v>
      </c>
      <c r="G91" s="384">
        <v>9.0000207833359998</v>
      </c>
      <c r="H91" s="386">
        <v>0.71799999999999997</v>
      </c>
      <c r="I91" s="383">
        <v>8.6159999999999997</v>
      </c>
      <c r="J91" s="384">
        <v>-0.38402078333599998</v>
      </c>
      <c r="K91" s="387">
        <v>0.95733112260700004</v>
      </c>
    </row>
    <row r="92" spans="1:11" ht="14.4" customHeight="1" thickBot="1" x14ac:dyDescent="0.35">
      <c r="A92" s="405" t="s">
        <v>317</v>
      </c>
      <c r="B92" s="383">
        <v>742.99997659728604</v>
      </c>
      <c r="C92" s="383">
        <v>743.39499999999998</v>
      </c>
      <c r="D92" s="384">
        <v>0.39502340271300002</v>
      </c>
      <c r="E92" s="385">
        <v>1.000531660047</v>
      </c>
      <c r="F92" s="383">
        <v>703.00162340953602</v>
      </c>
      <c r="G92" s="384">
        <v>703.00162340953602</v>
      </c>
      <c r="H92" s="386">
        <v>55.015000000000001</v>
      </c>
      <c r="I92" s="383">
        <v>702.96500000000003</v>
      </c>
      <c r="J92" s="384">
        <v>-3.6623409535999997E-2</v>
      </c>
      <c r="K92" s="387">
        <v>0.999947904231</v>
      </c>
    </row>
    <row r="93" spans="1:11" ht="14.4" customHeight="1" thickBot="1" x14ac:dyDescent="0.35">
      <c r="A93" s="405" t="s">
        <v>318</v>
      </c>
      <c r="B93" s="383">
        <v>1.999999937004</v>
      </c>
      <c r="C93" s="383">
        <v>1.5660000000000001</v>
      </c>
      <c r="D93" s="384">
        <v>-0.43399993700400002</v>
      </c>
      <c r="E93" s="385">
        <v>0.78300002466200003</v>
      </c>
      <c r="F93" s="383">
        <v>2.0000046185190001</v>
      </c>
      <c r="G93" s="384">
        <v>2.0000046185190001</v>
      </c>
      <c r="H93" s="386">
        <v>0.13200000000000001</v>
      </c>
      <c r="I93" s="383">
        <v>1.5840000000000001</v>
      </c>
      <c r="J93" s="384">
        <v>-0.416004618519</v>
      </c>
      <c r="K93" s="387">
        <v>0.79199817107000003</v>
      </c>
    </row>
    <row r="94" spans="1:11" ht="14.4" customHeight="1" thickBot="1" x14ac:dyDescent="0.35">
      <c r="A94" s="401" t="s">
        <v>319</v>
      </c>
      <c r="B94" s="383">
        <v>44428.000000011198</v>
      </c>
      <c r="C94" s="383">
        <v>40370.248919999998</v>
      </c>
      <c r="D94" s="384">
        <v>-4057.75108001118</v>
      </c>
      <c r="E94" s="385">
        <v>0.90866680741799999</v>
      </c>
      <c r="F94" s="383">
        <v>40757.265741812902</v>
      </c>
      <c r="G94" s="384">
        <v>40757.265741812902</v>
      </c>
      <c r="H94" s="386">
        <v>4927.6235200000001</v>
      </c>
      <c r="I94" s="383">
        <v>49808.047209999997</v>
      </c>
      <c r="J94" s="384">
        <v>9050.7814681870896</v>
      </c>
      <c r="K94" s="387">
        <v>1.222065472338</v>
      </c>
    </row>
    <row r="95" spans="1:11" ht="14.4" customHeight="1" thickBot="1" x14ac:dyDescent="0.35">
      <c r="A95" s="402" t="s">
        <v>320</v>
      </c>
      <c r="B95" s="383">
        <v>42871.000000010798</v>
      </c>
      <c r="C95" s="383">
        <v>39117.913679999998</v>
      </c>
      <c r="D95" s="384">
        <v>-3753.0863200108001</v>
      </c>
      <c r="E95" s="385">
        <v>0.91245629166499997</v>
      </c>
      <c r="F95" s="383">
        <v>39569.296040865796</v>
      </c>
      <c r="G95" s="384">
        <v>39569.296040865796</v>
      </c>
      <c r="H95" s="386">
        <v>5053.0500899999997</v>
      </c>
      <c r="I95" s="383">
        <v>48603.424099999997</v>
      </c>
      <c r="J95" s="384">
        <v>9034.1280591341692</v>
      </c>
      <c r="K95" s="387">
        <v>1.2283115688940001</v>
      </c>
    </row>
    <row r="96" spans="1:11" ht="14.4" customHeight="1" thickBot="1" x14ac:dyDescent="0.35">
      <c r="A96" s="403" t="s">
        <v>321</v>
      </c>
      <c r="B96" s="383">
        <v>42871.000000010798</v>
      </c>
      <c r="C96" s="383">
        <v>39117.913679999998</v>
      </c>
      <c r="D96" s="384">
        <v>-3753.0863200108001</v>
      </c>
      <c r="E96" s="385">
        <v>0.91245629166499997</v>
      </c>
      <c r="F96" s="383">
        <v>39569.296040865796</v>
      </c>
      <c r="G96" s="384">
        <v>39569.296040865796</v>
      </c>
      <c r="H96" s="386">
        <v>5053.0500899999997</v>
      </c>
      <c r="I96" s="383">
        <v>48603.424099999997</v>
      </c>
      <c r="J96" s="384">
        <v>9034.1280591341692</v>
      </c>
      <c r="K96" s="387">
        <v>1.2283115688940001</v>
      </c>
    </row>
    <row r="97" spans="1:11" ht="14.4" customHeight="1" thickBot="1" x14ac:dyDescent="0.35">
      <c r="A97" s="404" t="s">
        <v>322</v>
      </c>
      <c r="B97" s="388">
        <v>0</v>
      </c>
      <c r="C97" s="388">
        <v>1.3024</v>
      </c>
      <c r="D97" s="389">
        <v>1.3024</v>
      </c>
      <c r="E97" s="390" t="s">
        <v>252</v>
      </c>
      <c r="F97" s="388">
        <v>1.071752888914</v>
      </c>
      <c r="G97" s="389">
        <v>1.071752888914</v>
      </c>
      <c r="H97" s="391">
        <v>0</v>
      </c>
      <c r="I97" s="388">
        <v>0</v>
      </c>
      <c r="J97" s="389">
        <v>-1.071752888914</v>
      </c>
      <c r="K97" s="396">
        <v>0</v>
      </c>
    </row>
    <row r="98" spans="1:11" ht="14.4" customHeight="1" thickBot="1" x14ac:dyDescent="0.35">
      <c r="A98" s="405" t="s">
        <v>323</v>
      </c>
      <c r="B98" s="383">
        <v>0</v>
      </c>
      <c r="C98" s="383">
        <v>1.3024</v>
      </c>
      <c r="D98" s="384">
        <v>1.3024</v>
      </c>
      <c r="E98" s="393" t="s">
        <v>252</v>
      </c>
      <c r="F98" s="383">
        <v>1.071752888914</v>
      </c>
      <c r="G98" s="384">
        <v>1.071752888914</v>
      </c>
      <c r="H98" s="386">
        <v>0</v>
      </c>
      <c r="I98" s="383">
        <v>0</v>
      </c>
      <c r="J98" s="384">
        <v>-1.071752888914</v>
      </c>
      <c r="K98" s="387">
        <v>0</v>
      </c>
    </row>
    <row r="99" spans="1:11" ht="14.4" customHeight="1" thickBot="1" x14ac:dyDescent="0.35">
      <c r="A99" s="404" t="s">
        <v>324</v>
      </c>
      <c r="B99" s="388">
        <v>0</v>
      </c>
      <c r="C99" s="388">
        <v>28.563610000000001</v>
      </c>
      <c r="D99" s="389">
        <v>28.563610000000001</v>
      </c>
      <c r="E99" s="390" t="s">
        <v>252</v>
      </c>
      <c r="F99" s="388">
        <v>64.834014597983995</v>
      </c>
      <c r="G99" s="389">
        <v>64.834014597983995</v>
      </c>
      <c r="H99" s="391">
        <v>0</v>
      </c>
      <c r="I99" s="388">
        <v>2.5266999999999999</v>
      </c>
      <c r="J99" s="389">
        <v>-62.307314597984004</v>
      </c>
      <c r="K99" s="396">
        <v>3.897182699E-2</v>
      </c>
    </row>
    <row r="100" spans="1:11" ht="14.4" customHeight="1" thickBot="1" x14ac:dyDescent="0.35">
      <c r="A100" s="405" t="s">
        <v>325</v>
      </c>
      <c r="B100" s="383">
        <v>0</v>
      </c>
      <c r="C100" s="383">
        <v>28.563610000000001</v>
      </c>
      <c r="D100" s="384">
        <v>28.563610000000001</v>
      </c>
      <c r="E100" s="393" t="s">
        <v>252</v>
      </c>
      <c r="F100" s="383">
        <v>62.000006216655997</v>
      </c>
      <c r="G100" s="384">
        <v>62.000006216655997</v>
      </c>
      <c r="H100" s="386">
        <v>0</v>
      </c>
      <c r="I100" s="383">
        <v>0</v>
      </c>
      <c r="J100" s="384">
        <v>-62.000006216655997</v>
      </c>
      <c r="K100" s="387">
        <v>0</v>
      </c>
    </row>
    <row r="101" spans="1:11" ht="14.4" customHeight="1" thickBot="1" x14ac:dyDescent="0.35">
      <c r="A101" s="405" t="s">
        <v>326</v>
      </c>
      <c r="B101" s="383">
        <v>0</v>
      </c>
      <c r="C101" s="383">
        <v>0</v>
      </c>
      <c r="D101" s="384">
        <v>0</v>
      </c>
      <c r="E101" s="385">
        <v>1</v>
      </c>
      <c r="F101" s="383">
        <v>2.8340083813280001</v>
      </c>
      <c r="G101" s="384">
        <v>2.8340083813280001</v>
      </c>
      <c r="H101" s="386">
        <v>0</v>
      </c>
      <c r="I101" s="383">
        <v>2.5266999999999999</v>
      </c>
      <c r="J101" s="384">
        <v>-0.30730838132799998</v>
      </c>
      <c r="K101" s="387">
        <v>0.89156405346099998</v>
      </c>
    </row>
    <row r="102" spans="1:11" ht="14.4" customHeight="1" thickBot="1" x14ac:dyDescent="0.35">
      <c r="A102" s="404" t="s">
        <v>327</v>
      </c>
      <c r="B102" s="388">
        <v>786.00000000020498</v>
      </c>
      <c r="C102" s="388">
        <v>409.18430999999998</v>
      </c>
      <c r="D102" s="389">
        <v>-376.815690000205</v>
      </c>
      <c r="E102" s="395">
        <v>0.52059072519000005</v>
      </c>
      <c r="F102" s="388">
        <v>441.386356684649</v>
      </c>
      <c r="G102" s="389">
        <v>441.38635668464798</v>
      </c>
      <c r="H102" s="391">
        <v>73.691000000000003</v>
      </c>
      <c r="I102" s="388">
        <v>292.84204999999997</v>
      </c>
      <c r="J102" s="389">
        <v>-148.54430668464801</v>
      </c>
      <c r="K102" s="396">
        <v>0.66345967781899995</v>
      </c>
    </row>
    <row r="103" spans="1:11" ht="14.4" customHeight="1" thickBot="1" x14ac:dyDescent="0.35">
      <c r="A103" s="405" t="s">
        <v>328</v>
      </c>
      <c r="B103" s="383">
        <v>786.00000000020498</v>
      </c>
      <c r="C103" s="383">
        <v>386.94630999999998</v>
      </c>
      <c r="D103" s="384">
        <v>-399.05369000020499</v>
      </c>
      <c r="E103" s="385">
        <v>0.49229810432499999</v>
      </c>
      <c r="F103" s="383">
        <v>441.386356684649</v>
      </c>
      <c r="G103" s="384">
        <v>441.38635668464798</v>
      </c>
      <c r="H103" s="386">
        <v>67.638000000000005</v>
      </c>
      <c r="I103" s="383">
        <v>285.52105</v>
      </c>
      <c r="J103" s="384">
        <v>-155.865306684648</v>
      </c>
      <c r="K103" s="387">
        <v>0.64687330198500004</v>
      </c>
    </row>
    <row r="104" spans="1:11" ht="14.4" customHeight="1" thickBot="1" x14ac:dyDescent="0.35">
      <c r="A104" s="405" t="s">
        <v>329</v>
      </c>
      <c r="B104" s="383">
        <v>0</v>
      </c>
      <c r="C104" s="383">
        <v>22.238</v>
      </c>
      <c r="D104" s="384">
        <v>22.238</v>
      </c>
      <c r="E104" s="393" t="s">
        <v>233</v>
      </c>
      <c r="F104" s="383">
        <v>0</v>
      </c>
      <c r="G104" s="384">
        <v>0</v>
      </c>
      <c r="H104" s="386">
        <v>6.0529999999999999</v>
      </c>
      <c r="I104" s="383">
        <v>7.3209999999999997</v>
      </c>
      <c r="J104" s="384">
        <v>7.3209999999999997</v>
      </c>
      <c r="K104" s="394" t="s">
        <v>233</v>
      </c>
    </row>
    <row r="105" spans="1:11" ht="14.4" customHeight="1" thickBot="1" x14ac:dyDescent="0.35">
      <c r="A105" s="404" t="s">
        <v>330</v>
      </c>
      <c r="B105" s="388">
        <v>42085.000000010601</v>
      </c>
      <c r="C105" s="388">
        <v>36440.457009999998</v>
      </c>
      <c r="D105" s="389">
        <v>-5644.5429900106001</v>
      </c>
      <c r="E105" s="395">
        <v>0.86587755756100004</v>
      </c>
      <c r="F105" s="388">
        <v>39062.003916694302</v>
      </c>
      <c r="G105" s="389">
        <v>39062.003916694302</v>
      </c>
      <c r="H105" s="391">
        <v>4412.8152300000002</v>
      </c>
      <c r="I105" s="388">
        <v>46306.492140000002</v>
      </c>
      <c r="J105" s="389">
        <v>7244.4882233057097</v>
      </c>
      <c r="K105" s="396">
        <v>1.1854612538239999</v>
      </c>
    </row>
    <row r="106" spans="1:11" ht="14.4" customHeight="1" thickBot="1" x14ac:dyDescent="0.35">
      <c r="A106" s="405" t="s">
        <v>331</v>
      </c>
      <c r="B106" s="383">
        <v>23181.000000005799</v>
      </c>
      <c r="C106" s="383">
        <v>21161.45522</v>
      </c>
      <c r="D106" s="384">
        <v>-2019.54478000584</v>
      </c>
      <c r="E106" s="385">
        <v>0.91287930719099997</v>
      </c>
      <c r="F106" s="383">
        <v>24288.002435325099</v>
      </c>
      <c r="G106" s="384">
        <v>24288.002435325099</v>
      </c>
      <c r="H106" s="386">
        <v>2276.1586299999999</v>
      </c>
      <c r="I106" s="383">
        <v>23616.71632</v>
      </c>
      <c r="J106" s="384">
        <v>-671.28611532514299</v>
      </c>
      <c r="K106" s="387">
        <v>0.97236141106600005</v>
      </c>
    </row>
    <row r="107" spans="1:11" ht="14.4" customHeight="1" thickBot="1" x14ac:dyDescent="0.35">
      <c r="A107" s="405" t="s">
        <v>332</v>
      </c>
      <c r="B107" s="383">
        <v>18904.0000000047</v>
      </c>
      <c r="C107" s="383">
        <v>15279.00179</v>
      </c>
      <c r="D107" s="384">
        <v>-3624.99821000475</v>
      </c>
      <c r="E107" s="385">
        <v>0.80824173666900001</v>
      </c>
      <c r="F107" s="383">
        <v>14774.0014813691</v>
      </c>
      <c r="G107" s="384">
        <v>14774.0014813691</v>
      </c>
      <c r="H107" s="386">
        <v>2136.6565999999998</v>
      </c>
      <c r="I107" s="383">
        <v>22689.775819999999</v>
      </c>
      <c r="J107" s="384">
        <v>7915.7743386308603</v>
      </c>
      <c r="K107" s="387">
        <v>1.535790817986</v>
      </c>
    </row>
    <row r="108" spans="1:11" ht="14.4" customHeight="1" thickBot="1" x14ac:dyDescent="0.35">
      <c r="A108" s="404" t="s">
        <v>333</v>
      </c>
      <c r="B108" s="388">
        <v>0</v>
      </c>
      <c r="C108" s="388">
        <v>2238.4063500000002</v>
      </c>
      <c r="D108" s="389">
        <v>2238.4063500000002</v>
      </c>
      <c r="E108" s="390" t="s">
        <v>233</v>
      </c>
      <c r="F108" s="388">
        <v>0</v>
      </c>
      <c r="G108" s="389">
        <v>0</v>
      </c>
      <c r="H108" s="391">
        <v>566.54386</v>
      </c>
      <c r="I108" s="388">
        <v>2001.56321</v>
      </c>
      <c r="J108" s="389">
        <v>2001.56321</v>
      </c>
      <c r="K108" s="392" t="s">
        <v>233</v>
      </c>
    </row>
    <row r="109" spans="1:11" ht="14.4" customHeight="1" thickBot="1" x14ac:dyDescent="0.35">
      <c r="A109" s="405" t="s">
        <v>334</v>
      </c>
      <c r="B109" s="383">
        <v>0</v>
      </c>
      <c r="C109" s="383">
        <v>616.35794999999996</v>
      </c>
      <c r="D109" s="384">
        <v>616.35794999999996</v>
      </c>
      <c r="E109" s="393" t="s">
        <v>233</v>
      </c>
      <c r="F109" s="383">
        <v>0</v>
      </c>
      <c r="G109" s="384">
        <v>0</v>
      </c>
      <c r="H109" s="386">
        <v>0</v>
      </c>
      <c r="I109" s="383">
        <v>416.34422000000001</v>
      </c>
      <c r="J109" s="384">
        <v>416.34422000000001</v>
      </c>
      <c r="K109" s="394" t="s">
        <v>233</v>
      </c>
    </row>
    <row r="110" spans="1:11" ht="14.4" customHeight="1" thickBot="1" x14ac:dyDescent="0.35">
      <c r="A110" s="405" t="s">
        <v>335</v>
      </c>
      <c r="B110" s="383">
        <v>0</v>
      </c>
      <c r="C110" s="383">
        <v>1622.0483999999999</v>
      </c>
      <c r="D110" s="384">
        <v>1622.0483999999999</v>
      </c>
      <c r="E110" s="393" t="s">
        <v>233</v>
      </c>
      <c r="F110" s="383">
        <v>0</v>
      </c>
      <c r="G110" s="384">
        <v>0</v>
      </c>
      <c r="H110" s="386">
        <v>566.54386</v>
      </c>
      <c r="I110" s="383">
        <v>1585.2189900000001</v>
      </c>
      <c r="J110" s="384">
        <v>1585.2189900000001</v>
      </c>
      <c r="K110" s="394" t="s">
        <v>233</v>
      </c>
    </row>
    <row r="111" spans="1:11" ht="14.4" customHeight="1" thickBot="1" x14ac:dyDescent="0.35">
      <c r="A111" s="402" t="s">
        <v>336</v>
      </c>
      <c r="B111" s="383">
        <v>113</v>
      </c>
      <c r="C111" s="383">
        <v>33.075429999999997</v>
      </c>
      <c r="D111" s="384">
        <v>-79.924570000000003</v>
      </c>
      <c r="E111" s="385">
        <v>0.292702920353</v>
      </c>
      <c r="F111" s="383">
        <v>32.403745771052002</v>
      </c>
      <c r="G111" s="384">
        <v>32.403745771052002</v>
      </c>
      <c r="H111" s="386">
        <v>8.5356000000000005</v>
      </c>
      <c r="I111" s="383">
        <v>53.347479999999997</v>
      </c>
      <c r="J111" s="384">
        <v>20.943734228947001</v>
      </c>
      <c r="K111" s="387">
        <v>1.646336827134</v>
      </c>
    </row>
    <row r="112" spans="1:11" ht="14.4" customHeight="1" thickBot="1" x14ac:dyDescent="0.35">
      <c r="A112" s="408" t="s">
        <v>337</v>
      </c>
      <c r="B112" s="388">
        <v>113</v>
      </c>
      <c r="C112" s="388">
        <v>33.075429999999997</v>
      </c>
      <c r="D112" s="389">
        <v>-79.924570000000003</v>
      </c>
      <c r="E112" s="395">
        <v>0.292702920353</v>
      </c>
      <c r="F112" s="388">
        <v>32.403745771052002</v>
      </c>
      <c r="G112" s="389">
        <v>32.403745771052002</v>
      </c>
      <c r="H112" s="391">
        <v>8.5356000000000005</v>
      </c>
      <c r="I112" s="388">
        <v>53.347479999999997</v>
      </c>
      <c r="J112" s="389">
        <v>20.943734228947001</v>
      </c>
      <c r="K112" s="396">
        <v>1.646336827134</v>
      </c>
    </row>
    <row r="113" spans="1:11" ht="14.4" customHeight="1" thickBot="1" x14ac:dyDescent="0.35">
      <c r="A113" s="404" t="s">
        <v>338</v>
      </c>
      <c r="B113" s="388">
        <v>0</v>
      </c>
      <c r="C113" s="388">
        <v>1.2199999999999999E-3</v>
      </c>
      <c r="D113" s="389">
        <v>1.2199999999999999E-3</v>
      </c>
      <c r="E113" s="390" t="s">
        <v>233</v>
      </c>
      <c r="F113" s="388">
        <v>0</v>
      </c>
      <c r="G113" s="389">
        <v>0</v>
      </c>
      <c r="H113" s="391">
        <v>3.2000000000000003E-4</v>
      </c>
      <c r="I113" s="388">
        <v>1.98E-3</v>
      </c>
      <c r="J113" s="389">
        <v>1.98E-3</v>
      </c>
      <c r="K113" s="392" t="s">
        <v>233</v>
      </c>
    </row>
    <row r="114" spans="1:11" ht="14.4" customHeight="1" thickBot="1" x14ac:dyDescent="0.35">
      <c r="A114" s="405" t="s">
        <v>339</v>
      </c>
      <c r="B114" s="383">
        <v>0</v>
      </c>
      <c r="C114" s="383">
        <v>1.2199999999999999E-3</v>
      </c>
      <c r="D114" s="384">
        <v>1.2199999999999999E-3</v>
      </c>
      <c r="E114" s="393" t="s">
        <v>252</v>
      </c>
      <c r="F114" s="383">
        <v>0</v>
      </c>
      <c r="G114" s="384">
        <v>0</v>
      </c>
      <c r="H114" s="386">
        <v>3.2000000000000003E-4</v>
      </c>
      <c r="I114" s="383">
        <v>1.98E-3</v>
      </c>
      <c r="J114" s="384">
        <v>1.98E-3</v>
      </c>
      <c r="K114" s="394" t="s">
        <v>233</v>
      </c>
    </row>
    <row r="115" spans="1:11" ht="14.4" customHeight="1" thickBot="1" x14ac:dyDescent="0.35">
      <c r="A115" s="404" t="s">
        <v>340</v>
      </c>
      <c r="B115" s="388">
        <v>113</v>
      </c>
      <c r="C115" s="388">
        <v>33.074210000000001</v>
      </c>
      <c r="D115" s="389">
        <v>-79.925790000000006</v>
      </c>
      <c r="E115" s="395">
        <v>0.29269212389299998</v>
      </c>
      <c r="F115" s="388">
        <v>32.403745771052002</v>
      </c>
      <c r="G115" s="389">
        <v>32.403745771052002</v>
      </c>
      <c r="H115" s="391">
        <v>8.5352800000000002</v>
      </c>
      <c r="I115" s="388">
        <v>53.345500000000001</v>
      </c>
      <c r="J115" s="389">
        <v>20.941754228947001</v>
      </c>
      <c r="K115" s="396">
        <v>1.6462757230880001</v>
      </c>
    </row>
    <row r="116" spans="1:11" ht="14.4" customHeight="1" thickBot="1" x14ac:dyDescent="0.35">
      <c r="A116" s="405" t="s">
        <v>341</v>
      </c>
      <c r="B116" s="383">
        <v>113</v>
      </c>
      <c r="C116" s="383">
        <v>33.074210000000001</v>
      </c>
      <c r="D116" s="384">
        <v>-79.925790000000006</v>
      </c>
      <c r="E116" s="385">
        <v>0.29269212389299998</v>
      </c>
      <c r="F116" s="383">
        <v>32.403745771052002</v>
      </c>
      <c r="G116" s="384">
        <v>32.403745771052002</v>
      </c>
      <c r="H116" s="386">
        <v>8.5352800000000002</v>
      </c>
      <c r="I116" s="383">
        <v>53.345500000000001</v>
      </c>
      <c r="J116" s="384">
        <v>20.941754228947001</v>
      </c>
      <c r="K116" s="387">
        <v>1.6462757230880001</v>
      </c>
    </row>
    <row r="117" spans="1:11" ht="14.4" customHeight="1" thickBot="1" x14ac:dyDescent="0.35">
      <c r="A117" s="402" t="s">
        <v>342</v>
      </c>
      <c r="B117" s="383">
        <v>1444.0000000003799</v>
      </c>
      <c r="C117" s="383">
        <v>1219.25981</v>
      </c>
      <c r="D117" s="384">
        <v>-224.74019000038001</v>
      </c>
      <c r="E117" s="385">
        <v>0.84436274930699995</v>
      </c>
      <c r="F117" s="383">
        <v>1155.56595517603</v>
      </c>
      <c r="G117" s="384">
        <v>1155.56595517603</v>
      </c>
      <c r="H117" s="386">
        <v>-133.96216999999999</v>
      </c>
      <c r="I117" s="383">
        <v>1151.2756300000001</v>
      </c>
      <c r="J117" s="384">
        <v>-4.2903251760329999</v>
      </c>
      <c r="K117" s="387">
        <v>0.99628725201099999</v>
      </c>
    </row>
    <row r="118" spans="1:11" ht="14.4" customHeight="1" thickBot="1" x14ac:dyDescent="0.35">
      <c r="A118" s="408" t="s">
        <v>343</v>
      </c>
      <c r="B118" s="388">
        <v>1444.0000000003799</v>
      </c>
      <c r="C118" s="388">
        <v>1219.25981</v>
      </c>
      <c r="D118" s="389">
        <v>-224.74019000038001</v>
      </c>
      <c r="E118" s="395">
        <v>0.84436274930699995</v>
      </c>
      <c r="F118" s="388">
        <v>1155.56595517603</v>
      </c>
      <c r="G118" s="389">
        <v>1155.56595517603</v>
      </c>
      <c r="H118" s="391">
        <v>-133.96216999999999</v>
      </c>
      <c r="I118" s="388">
        <v>1151.2756300000001</v>
      </c>
      <c r="J118" s="389">
        <v>-4.2903251760329999</v>
      </c>
      <c r="K118" s="396">
        <v>0.99628725201099999</v>
      </c>
    </row>
    <row r="119" spans="1:11" ht="14.4" customHeight="1" thickBot="1" x14ac:dyDescent="0.35">
      <c r="A119" s="404" t="s">
        <v>344</v>
      </c>
      <c r="B119" s="388">
        <v>1444.0000000003799</v>
      </c>
      <c r="C119" s="388">
        <v>1219.25981</v>
      </c>
      <c r="D119" s="389">
        <v>-224.74019000038001</v>
      </c>
      <c r="E119" s="395">
        <v>0.84436274930699995</v>
      </c>
      <c r="F119" s="388">
        <v>1155.56595517603</v>
      </c>
      <c r="G119" s="389">
        <v>1155.56595517603</v>
      </c>
      <c r="H119" s="391">
        <v>-133.96216999999999</v>
      </c>
      <c r="I119" s="388">
        <v>1151.2756300000001</v>
      </c>
      <c r="J119" s="389">
        <v>-4.2903251760329999</v>
      </c>
      <c r="K119" s="396">
        <v>0.99628725201099999</v>
      </c>
    </row>
    <row r="120" spans="1:11" ht="14.4" customHeight="1" thickBot="1" x14ac:dyDescent="0.35">
      <c r="A120" s="405" t="s">
        <v>345</v>
      </c>
      <c r="B120" s="383">
        <v>1444.0000000003799</v>
      </c>
      <c r="C120" s="383">
        <v>1219.25981</v>
      </c>
      <c r="D120" s="384">
        <v>-224.74019000038001</v>
      </c>
      <c r="E120" s="385">
        <v>0.84436274930699995</v>
      </c>
      <c r="F120" s="383">
        <v>1155.56595517603</v>
      </c>
      <c r="G120" s="384">
        <v>1155.56595517603</v>
      </c>
      <c r="H120" s="386">
        <v>-133.96216999999999</v>
      </c>
      <c r="I120" s="383">
        <v>1151.2756300000001</v>
      </c>
      <c r="J120" s="384">
        <v>-4.2903251760329999</v>
      </c>
      <c r="K120" s="387">
        <v>0.99628725201099999</v>
      </c>
    </row>
    <row r="121" spans="1:11" ht="14.4" customHeight="1" thickBot="1" x14ac:dyDescent="0.35">
      <c r="A121" s="401" t="s">
        <v>346</v>
      </c>
      <c r="B121" s="383">
        <v>936.50827307181396</v>
      </c>
      <c r="C121" s="383">
        <v>1084.0741399999999</v>
      </c>
      <c r="D121" s="384">
        <v>147.56586692818701</v>
      </c>
      <c r="E121" s="385">
        <v>1.1575702758540001</v>
      </c>
      <c r="F121" s="383">
        <v>402.90587862162602</v>
      </c>
      <c r="G121" s="384">
        <v>402.90587862162602</v>
      </c>
      <c r="H121" s="386">
        <v>570.23954000000003</v>
      </c>
      <c r="I121" s="383">
        <v>951.45315000000005</v>
      </c>
      <c r="J121" s="384">
        <v>548.54727137837403</v>
      </c>
      <c r="K121" s="387">
        <v>2.3614774578489999</v>
      </c>
    </row>
    <row r="122" spans="1:11" ht="14.4" customHeight="1" thickBot="1" x14ac:dyDescent="0.35">
      <c r="A122" s="406" t="s">
        <v>347</v>
      </c>
      <c r="B122" s="388">
        <v>936.50827307181396</v>
      </c>
      <c r="C122" s="388">
        <v>1084.0741399999999</v>
      </c>
      <c r="D122" s="389">
        <v>147.56586692818701</v>
      </c>
      <c r="E122" s="395">
        <v>1.1575702758540001</v>
      </c>
      <c r="F122" s="388">
        <v>402.90587862162602</v>
      </c>
      <c r="G122" s="389">
        <v>402.90587862162602</v>
      </c>
      <c r="H122" s="391">
        <v>570.23954000000003</v>
      </c>
      <c r="I122" s="388">
        <v>951.45315000000005</v>
      </c>
      <c r="J122" s="389">
        <v>548.54727137837403</v>
      </c>
      <c r="K122" s="396">
        <v>2.3614774578489999</v>
      </c>
    </row>
    <row r="123" spans="1:11" ht="14.4" customHeight="1" thickBot="1" x14ac:dyDescent="0.35">
      <c r="A123" s="408" t="s">
        <v>41</v>
      </c>
      <c r="B123" s="388">
        <v>936.50827307181396</v>
      </c>
      <c r="C123" s="388">
        <v>1084.0741399999999</v>
      </c>
      <c r="D123" s="389">
        <v>147.56586692818701</v>
      </c>
      <c r="E123" s="395">
        <v>1.1575702758540001</v>
      </c>
      <c r="F123" s="388">
        <v>402.90587862162602</v>
      </c>
      <c r="G123" s="389">
        <v>402.90587862162602</v>
      </c>
      <c r="H123" s="391">
        <v>570.23954000000003</v>
      </c>
      <c r="I123" s="388">
        <v>951.45315000000005</v>
      </c>
      <c r="J123" s="389">
        <v>548.54727137837403</v>
      </c>
      <c r="K123" s="396">
        <v>2.3614774578489999</v>
      </c>
    </row>
    <row r="124" spans="1:11" ht="14.4" customHeight="1" thickBot="1" x14ac:dyDescent="0.35">
      <c r="A124" s="404" t="s">
        <v>348</v>
      </c>
      <c r="B124" s="388">
        <v>1.410998552393</v>
      </c>
      <c r="C124" s="388">
        <v>0</v>
      </c>
      <c r="D124" s="389">
        <v>-1.410998552393</v>
      </c>
      <c r="E124" s="395">
        <v>0</v>
      </c>
      <c r="F124" s="388">
        <v>0</v>
      </c>
      <c r="G124" s="389">
        <v>0</v>
      </c>
      <c r="H124" s="391">
        <v>0</v>
      </c>
      <c r="I124" s="388">
        <v>0</v>
      </c>
      <c r="J124" s="389">
        <v>0</v>
      </c>
      <c r="K124" s="396">
        <v>12</v>
      </c>
    </row>
    <row r="125" spans="1:11" ht="14.4" customHeight="1" thickBot="1" x14ac:dyDescent="0.35">
      <c r="A125" s="405" t="s">
        <v>349</v>
      </c>
      <c r="B125" s="383">
        <v>1.410998552393</v>
      </c>
      <c r="C125" s="383">
        <v>0</v>
      </c>
      <c r="D125" s="384">
        <v>-1.410998552393</v>
      </c>
      <c r="E125" s="385">
        <v>0</v>
      </c>
      <c r="F125" s="383">
        <v>0</v>
      </c>
      <c r="G125" s="384">
        <v>0</v>
      </c>
      <c r="H125" s="386">
        <v>0</v>
      </c>
      <c r="I125" s="383">
        <v>0</v>
      </c>
      <c r="J125" s="384">
        <v>0</v>
      </c>
      <c r="K125" s="387">
        <v>12</v>
      </c>
    </row>
    <row r="126" spans="1:11" ht="14.4" customHeight="1" thickBot="1" x14ac:dyDescent="0.35">
      <c r="A126" s="404" t="s">
        <v>350</v>
      </c>
      <c r="B126" s="388">
        <v>14.371289525187001</v>
      </c>
      <c r="C126" s="388">
        <v>12.572100000000001</v>
      </c>
      <c r="D126" s="389">
        <v>-1.799189525187</v>
      </c>
      <c r="E126" s="395">
        <v>0.87480667465200002</v>
      </c>
      <c r="F126" s="388">
        <v>16.694286010353</v>
      </c>
      <c r="G126" s="389">
        <v>16.694286010353</v>
      </c>
      <c r="H126" s="391">
        <v>0.65400000000000003</v>
      </c>
      <c r="I126" s="388">
        <v>18.873740000000002</v>
      </c>
      <c r="J126" s="389">
        <v>2.1794539896459999</v>
      </c>
      <c r="K126" s="396">
        <v>1.1305508955750001</v>
      </c>
    </row>
    <row r="127" spans="1:11" ht="14.4" customHeight="1" thickBot="1" x14ac:dyDescent="0.35">
      <c r="A127" s="405" t="s">
        <v>351</v>
      </c>
      <c r="B127" s="383">
        <v>2.4363767074039999</v>
      </c>
      <c r="C127" s="383">
        <v>0</v>
      </c>
      <c r="D127" s="384">
        <v>-2.4363767074039999</v>
      </c>
      <c r="E127" s="385">
        <v>0</v>
      </c>
      <c r="F127" s="383">
        <v>0</v>
      </c>
      <c r="G127" s="384">
        <v>0</v>
      </c>
      <c r="H127" s="386">
        <v>0</v>
      </c>
      <c r="I127" s="383">
        <v>0.26919999999999999</v>
      </c>
      <c r="J127" s="384">
        <v>0.26919999999999999</v>
      </c>
      <c r="K127" s="394" t="s">
        <v>252</v>
      </c>
    </row>
    <row r="128" spans="1:11" ht="14.4" customHeight="1" thickBot="1" x14ac:dyDescent="0.35">
      <c r="A128" s="405" t="s">
        <v>352</v>
      </c>
      <c r="B128" s="383">
        <v>11.934912817781999</v>
      </c>
      <c r="C128" s="383">
        <v>12.572100000000001</v>
      </c>
      <c r="D128" s="384">
        <v>0.63718718221699999</v>
      </c>
      <c r="E128" s="385">
        <v>1.053388507477</v>
      </c>
      <c r="F128" s="383">
        <v>16.694286010353</v>
      </c>
      <c r="G128" s="384">
        <v>16.694286010353</v>
      </c>
      <c r="H128" s="386">
        <v>0.65400000000000003</v>
      </c>
      <c r="I128" s="383">
        <v>18.60454</v>
      </c>
      <c r="J128" s="384">
        <v>1.910253989646</v>
      </c>
      <c r="K128" s="387">
        <v>1.1144256177509999</v>
      </c>
    </row>
    <row r="129" spans="1:11" ht="14.4" customHeight="1" thickBot="1" x14ac:dyDescent="0.35">
      <c r="A129" s="404" t="s">
        <v>353</v>
      </c>
      <c r="B129" s="388">
        <v>49.725984994233002</v>
      </c>
      <c r="C129" s="388">
        <v>52.139449999999997</v>
      </c>
      <c r="D129" s="389">
        <v>2.4134650057660001</v>
      </c>
      <c r="E129" s="395">
        <v>1.0485352880600001</v>
      </c>
      <c r="F129" s="388">
        <v>45.503947466810999</v>
      </c>
      <c r="G129" s="389">
        <v>45.503947466810999</v>
      </c>
      <c r="H129" s="391">
        <v>3.1716000000000002</v>
      </c>
      <c r="I129" s="388">
        <v>47.546900000000001</v>
      </c>
      <c r="J129" s="389">
        <v>2.0429525331880001</v>
      </c>
      <c r="K129" s="396">
        <v>1.044896160595</v>
      </c>
    </row>
    <row r="130" spans="1:11" ht="14.4" customHeight="1" thickBot="1" x14ac:dyDescent="0.35">
      <c r="A130" s="405" t="s">
        <v>354</v>
      </c>
      <c r="B130" s="383">
        <v>49.725984994233002</v>
      </c>
      <c r="C130" s="383">
        <v>52.139449999999997</v>
      </c>
      <c r="D130" s="384">
        <v>2.4134650057660001</v>
      </c>
      <c r="E130" s="385">
        <v>1.0485352880600001</v>
      </c>
      <c r="F130" s="383">
        <v>45.503947466810999</v>
      </c>
      <c r="G130" s="384">
        <v>45.503947466810999</v>
      </c>
      <c r="H130" s="386">
        <v>3.1716000000000002</v>
      </c>
      <c r="I130" s="383">
        <v>47.546900000000001</v>
      </c>
      <c r="J130" s="384">
        <v>2.0429525331880001</v>
      </c>
      <c r="K130" s="387">
        <v>1.044896160595</v>
      </c>
    </row>
    <row r="131" spans="1:11" ht="14.4" customHeight="1" thickBot="1" x14ac:dyDescent="0.35">
      <c r="A131" s="404" t="s">
        <v>355</v>
      </c>
      <c r="B131" s="388">
        <v>313</v>
      </c>
      <c r="C131" s="388">
        <v>285.74482999999998</v>
      </c>
      <c r="D131" s="389">
        <v>-27.255169999999001</v>
      </c>
      <c r="E131" s="395">
        <v>0.91292277955199996</v>
      </c>
      <c r="F131" s="388">
        <v>179.992794733913</v>
      </c>
      <c r="G131" s="389">
        <v>179.992794733913</v>
      </c>
      <c r="H131" s="391">
        <v>17.97626</v>
      </c>
      <c r="I131" s="388">
        <v>172.2149</v>
      </c>
      <c r="J131" s="389">
        <v>-7.7778947339120004</v>
      </c>
      <c r="K131" s="396">
        <v>0.95678774394599997</v>
      </c>
    </row>
    <row r="132" spans="1:11" ht="14.4" customHeight="1" thickBot="1" x14ac:dyDescent="0.35">
      <c r="A132" s="405" t="s">
        <v>356</v>
      </c>
      <c r="B132" s="383">
        <v>313</v>
      </c>
      <c r="C132" s="383">
        <v>285.74482999999998</v>
      </c>
      <c r="D132" s="384">
        <v>-27.255169999999001</v>
      </c>
      <c r="E132" s="385">
        <v>0.91292277955199996</v>
      </c>
      <c r="F132" s="383">
        <v>179.992794733913</v>
      </c>
      <c r="G132" s="384">
        <v>179.992794733913</v>
      </c>
      <c r="H132" s="386">
        <v>17.97626</v>
      </c>
      <c r="I132" s="383">
        <v>172.2149</v>
      </c>
      <c r="J132" s="384">
        <v>-7.7778947339120004</v>
      </c>
      <c r="K132" s="387">
        <v>0.95678774394599997</v>
      </c>
    </row>
    <row r="133" spans="1:11" ht="14.4" customHeight="1" thickBot="1" x14ac:dyDescent="0.35">
      <c r="A133" s="404" t="s">
        <v>357</v>
      </c>
      <c r="B133" s="388">
        <v>558</v>
      </c>
      <c r="C133" s="388">
        <v>733.61775999999998</v>
      </c>
      <c r="D133" s="389">
        <v>175.61776</v>
      </c>
      <c r="E133" s="395">
        <v>1.314727168458</v>
      </c>
      <c r="F133" s="388">
        <v>160.71485041054899</v>
      </c>
      <c r="G133" s="389">
        <v>160.71485041054899</v>
      </c>
      <c r="H133" s="391">
        <v>548.43768</v>
      </c>
      <c r="I133" s="388">
        <v>712.81760999999995</v>
      </c>
      <c r="J133" s="389">
        <v>552.10275958945101</v>
      </c>
      <c r="K133" s="396">
        <v>4.4352939891930001</v>
      </c>
    </row>
    <row r="134" spans="1:11" ht="14.4" customHeight="1" thickBot="1" x14ac:dyDescent="0.35">
      <c r="A134" s="405" t="s">
        <v>358</v>
      </c>
      <c r="B134" s="383">
        <v>558</v>
      </c>
      <c r="C134" s="383">
        <v>167.83595</v>
      </c>
      <c r="D134" s="384">
        <v>-390.16404999999997</v>
      </c>
      <c r="E134" s="385">
        <v>0.300781272401</v>
      </c>
      <c r="F134" s="383">
        <v>160.71485041054899</v>
      </c>
      <c r="G134" s="384">
        <v>160.71485041054899</v>
      </c>
      <c r="H134" s="386">
        <v>14.203049999999999</v>
      </c>
      <c r="I134" s="383">
        <v>178.58297999999999</v>
      </c>
      <c r="J134" s="384">
        <v>17.868129589451001</v>
      </c>
      <c r="K134" s="387">
        <v>1.111179082354</v>
      </c>
    </row>
    <row r="135" spans="1:11" ht="14.4" customHeight="1" thickBot="1" x14ac:dyDescent="0.35">
      <c r="A135" s="405" t="s">
        <v>359</v>
      </c>
      <c r="B135" s="383">
        <v>0</v>
      </c>
      <c r="C135" s="383">
        <v>565.78180999999995</v>
      </c>
      <c r="D135" s="384">
        <v>565.78180999999995</v>
      </c>
      <c r="E135" s="393" t="s">
        <v>252</v>
      </c>
      <c r="F135" s="383">
        <v>0</v>
      </c>
      <c r="G135" s="384">
        <v>0</v>
      </c>
      <c r="H135" s="386">
        <v>534.23463000000004</v>
      </c>
      <c r="I135" s="383">
        <v>534.23463000000004</v>
      </c>
      <c r="J135" s="384">
        <v>534.23463000000004</v>
      </c>
      <c r="K135" s="394" t="s">
        <v>252</v>
      </c>
    </row>
    <row r="136" spans="1:11" ht="14.4" customHeight="1" thickBot="1" x14ac:dyDescent="0.35">
      <c r="A136" s="409" t="s">
        <v>360</v>
      </c>
      <c r="B136" s="388">
        <v>0</v>
      </c>
      <c r="C136" s="388">
        <v>565.78180999999995</v>
      </c>
      <c r="D136" s="389">
        <v>565.78180999999995</v>
      </c>
      <c r="E136" s="390" t="s">
        <v>233</v>
      </c>
      <c r="F136" s="388">
        <v>0</v>
      </c>
      <c r="G136" s="389">
        <v>0</v>
      </c>
      <c r="H136" s="391">
        <v>534.23463000000004</v>
      </c>
      <c r="I136" s="388">
        <v>534.23463000000004</v>
      </c>
      <c r="J136" s="389">
        <v>534.23463000000004</v>
      </c>
      <c r="K136" s="392" t="s">
        <v>252</v>
      </c>
    </row>
    <row r="137" spans="1:11" ht="14.4" customHeight="1" thickBot="1" x14ac:dyDescent="0.35">
      <c r="A137" s="406" t="s">
        <v>361</v>
      </c>
      <c r="B137" s="388">
        <v>0</v>
      </c>
      <c r="C137" s="388">
        <v>565.78180999999995</v>
      </c>
      <c r="D137" s="389">
        <v>565.78180999999995</v>
      </c>
      <c r="E137" s="390" t="s">
        <v>233</v>
      </c>
      <c r="F137" s="388">
        <v>0</v>
      </c>
      <c r="G137" s="389">
        <v>0</v>
      </c>
      <c r="H137" s="391">
        <v>534.23463000000004</v>
      </c>
      <c r="I137" s="388">
        <v>534.23463000000004</v>
      </c>
      <c r="J137" s="389">
        <v>534.23463000000004</v>
      </c>
      <c r="K137" s="392" t="s">
        <v>252</v>
      </c>
    </row>
    <row r="138" spans="1:11" ht="14.4" customHeight="1" thickBot="1" x14ac:dyDescent="0.35">
      <c r="A138" s="408" t="s">
        <v>362</v>
      </c>
      <c r="B138" s="388">
        <v>0</v>
      </c>
      <c r="C138" s="388">
        <v>565.78180999999995</v>
      </c>
      <c r="D138" s="389">
        <v>565.78180999999995</v>
      </c>
      <c r="E138" s="390" t="s">
        <v>233</v>
      </c>
      <c r="F138" s="388">
        <v>0</v>
      </c>
      <c r="G138" s="389">
        <v>0</v>
      </c>
      <c r="H138" s="391">
        <v>534.23463000000004</v>
      </c>
      <c r="I138" s="388">
        <v>534.23463000000004</v>
      </c>
      <c r="J138" s="389">
        <v>534.23463000000004</v>
      </c>
      <c r="K138" s="392" t="s">
        <v>252</v>
      </c>
    </row>
    <row r="139" spans="1:11" ht="14.4" customHeight="1" thickBot="1" x14ac:dyDescent="0.35">
      <c r="A139" s="404" t="s">
        <v>363</v>
      </c>
      <c r="B139" s="388">
        <v>0</v>
      </c>
      <c r="C139" s="388">
        <v>565.78180999999995</v>
      </c>
      <c r="D139" s="389">
        <v>565.78180999999995</v>
      </c>
      <c r="E139" s="390" t="s">
        <v>252</v>
      </c>
      <c r="F139" s="388">
        <v>0</v>
      </c>
      <c r="G139" s="389">
        <v>0</v>
      </c>
      <c r="H139" s="391">
        <v>534.23463000000004</v>
      </c>
      <c r="I139" s="388">
        <v>534.23463000000004</v>
      </c>
      <c r="J139" s="389">
        <v>534.23463000000004</v>
      </c>
      <c r="K139" s="392" t="s">
        <v>252</v>
      </c>
    </row>
    <row r="140" spans="1:11" ht="14.4" customHeight="1" thickBot="1" x14ac:dyDescent="0.35">
      <c r="A140" s="405" t="s">
        <v>364</v>
      </c>
      <c r="B140" s="383">
        <v>0</v>
      </c>
      <c r="C140" s="383">
        <v>565.78180999999995</v>
      </c>
      <c r="D140" s="384">
        <v>565.78180999999995</v>
      </c>
      <c r="E140" s="393" t="s">
        <v>252</v>
      </c>
      <c r="F140" s="383">
        <v>0</v>
      </c>
      <c r="G140" s="384">
        <v>0</v>
      </c>
      <c r="H140" s="386">
        <v>534.23463000000004</v>
      </c>
      <c r="I140" s="383">
        <v>534.23463000000004</v>
      </c>
      <c r="J140" s="384">
        <v>534.23463000000004</v>
      </c>
      <c r="K140" s="394" t="s">
        <v>252</v>
      </c>
    </row>
    <row r="141" spans="1:11" ht="14.4" customHeight="1" thickBot="1" x14ac:dyDescent="0.35">
      <c r="A141" s="410"/>
      <c r="B141" s="383">
        <v>30397.905530394099</v>
      </c>
      <c r="C141" s="383">
        <v>26109.754010000001</v>
      </c>
      <c r="D141" s="384">
        <v>-4288.1515203941099</v>
      </c>
      <c r="E141" s="385">
        <v>0.85893266507699995</v>
      </c>
      <c r="F141" s="383">
        <v>27287.450322484201</v>
      </c>
      <c r="G141" s="384">
        <v>27287.450322484201</v>
      </c>
      <c r="H141" s="386">
        <v>3094.2610599999898</v>
      </c>
      <c r="I141" s="383">
        <v>35791.413919999999</v>
      </c>
      <c r="J141" s="384">
        <v>8503.9635975157398</v>
      </c>
      <c r="K141" s="387">
        <v>1.311643759201</v>
      </c>
    </row>
    <row r="142" spans="1:11" ht="14.4" customHeight="1" thickBot="1" x14ac:dyDescent="0.35">
      <c r="A142" s="411" t="s">
        <v>53</v>
      </c>
      <c r="B142" s="397">
        <v>30397.905530394099</v>
      </c>
      <c r="C142" s="397">
        <v>26109.754010000001</v>
      </c>
      <c r="D142" s="398">
        <v>-4288.1515203941099</v>
      </c>
      <c r="E142" s="399" t="s">
        <v>233</v>
      </c>
      <c r="F142" s="397">
        <v>27287.450322484201</v>
      </c>
      <c r="G142" s="398">
        <v>27287.450322484201</v>
      </c>
      <c r="H142" s="397">
        <v>3094.2610599999898</v>
      </c>
      <c r="I142" s="397">
        <v>35791.413919999999</v>
      </c>
      <c r="J142" s="398">
        <v>8503.9635975157507</v>
      </c>
      <c r="K142" s="400">
        <v>1.311643759201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2" customWidth="1"/>
    <col min="2" max="2" width="61.109375" style="192" customWidth="1"/>
    <col min="3" max="3" width="9.5546875" style="116" customWidth="1"/>
    <col min="4" max="4" width="9.5546875" style="193" customWidth="1"/>
    <col min="5" max="5" width="2.21875" style="193" customWidth="1"/>
    <col min="6" max="6" width="9.5546875" style="194" customWidth="1"/>
    <col min="7" max="7" width="9.5546875" style="191" customWidth="1"/>
    <col min="8" max="9" width="9.5546875" style="116" customWidth="1"/>
    <col min="10" max="10" width="0" style="116" hidden="1" customWidth="1"/>
    <col min="11" max="16384" width="8.88671875" style="116"/>
  </cols>
  <sheetData>
    <row r="1" spans="1:10" ht="18.600000000000001" customHeight="1" thickBot="1" x14ac:dyDescent="0.4">
      <c r="A1" s="334" t="s">
        <v>123</v>
      </c>
      <c r="B1" s="335"/>
      <c r="C1" s="335"/>
      <c r="D1" s="335"/>
      <c r="E1" s="335"/>
      <c r="F1" s="335"/>
      <c r="G1" s="306"/>
      <c r="H1" s="336"/>
      <c r="I1" s="336"/>
    </row>
    <row r="2" spans="1:10" ht="14.4" customHeight="1" thickBot="1" x14ac:dyDescent="0.35">
      <c r="A2" s="214" t="s">
        <v>232</v>
      </c>
      <c r="B2" s="190"/>
      <c r="C2" s="190"/>
      <c r="D2" s="190"/>
      <c r="E2" s="190"/>
      <c r="F2" s="190"/>
    </row>
    <row r="3" spans="1:10" ht="14.4" customHeight="1" thickBot="1" x14ac:dyDescent="0.35">
      <c r="A3" s="214"/>
      <c r="B3" s="190"/>
      <c r="C3" s="272">
        <v>2014</v>
      </c>
      <c r="D3" s="273">
        <v>2015</v>
      </c>
      <c r="E3" s="7"/>
      <c r="F3" s="329">
        <v>2016</v>
      </c>
      <c r="G3" s="330"/>
      <c r="H3" s="330"/>
      <c r="I3" s="331"/>
    </row>
    <row r="4" spans="1:10" ht="14.4" customHeight="1" thickBot="1" x14ac:dyDescent="0.35">
      <c r="A4" s="277" t="s">
        <v>0</v>
      </c>
      <c r="B4" s="278" t="s">
        <v>188</v>
      </c>
      <c r="C4" s="332" t="s">
        <v>60</v>
      </c>
      <c r="D4" s="333"/>
      <c r="E4" s="279"/>
      <c r="F4" s="274" t="s">
        <v>60</v>
      </c>
      <c r="G4" s="275" t="s">
        <v>61</v>
      </c>
      <c r="H4" s="275" t="s">
        <v>55</v>
      </c>
      <c r="I4" s="276" t="s">
        <v>62</v>
      </c>
    </row>
    <row r="5" spans="1:10" ht="14.4" customHeight="1" x14ac:dyDescent="0.3">
      <c r="A5" s="412" t="s">
        <v>365</v>
      </c>
      <c r="B5" s="413" t="s">
        <v>366</v>
      </c>
      <c r="C5" s="414" t="s">
        <v>367</v>
      </c>
      <c r="D5" s="414" t="s">
        <v>367</v>
      </c>
      <c r="E5" s="414"/>
      <c r="F5" s="414" t="s">
        <v>367</v>
      </c>
      <c r="G5" s="414" t="s">
        <v>367</v>
      </c>
      <c r="H5" s="414" t="s">
        <v>367</v>
      </c>
      <c r="I5" s="415" t="s">
        <v>367</v>
      </c>
      <c r="J5" s="416" t="s">
        <v>56</v>
      </c>
    </row>
    <row r="6" spans="1:10" ht="14.4" customHeight="1" x14ac:dyDescent="0.3">
      <c r="A6" s="412" t="s">
        <v>365</v>
      </c>
      <c r="B6" s="413" t="s">
        <v>241</v>
      </c>
      <c r="C6" s="414">
        <v>63.240629999999996</v>
      </c>
      <c r="D6" s="414">
        <v>28.249929999999999</v>
      </c>
      <c r="E6" s="414"/>
      <c r="F6" s="414">
        <v>28.126389999998999</v>
      </c>
      <c r="G6" s="414">
        <v>65.000005868165999</v>
      </c>
      <c r="H6" s="414">
        <v>-36.873615868167001</v>
      </c>
      <c r="I6" s="415">
        <v>0.43271365324251465</v>
      </c>
      <c r="J6" s="416" t="s">
        <v>1</v>
      </c>
    </row>
    <row r="7" spans="1:10" ht="14.4" customHeight="1" x14ac:dyDescent="0.3">
      <c r="A7" s="412" t="s">
        <v>365</v>
      </c>
      <c r="B7" s="413" t="s">
        <v>242</v>
      </c>
      <c r="C7" s="414">
        <v>2.99899</v>
      </c>
      <c r="D7" s="414">
        <v>1.04847</v>
      </c>
      <c r="E7" s="414"/>
      <c r="F7" s="414">
        <v>0.42103999999899999</v>
      </c>
      <c r="G7" s="414">
        <v>3.0000002708369999</v>
      </c>
      <c r="H7" s="414">
        <v>-2.5789602708379999</v>
      </c>
      <c r="I7" s="415">
        <v>0.14034665399597776</v>
      </c>
      <c r="J7" s="416" t="s">
        <v>1</v>
      </c>
    </row>
    <row r="8" spans="1:10" ht="14.4" customHeight="1" x14ac:dyDescent="0.3">
      <c r="A8" s="412" t="s">
        <v>365</v>
      </c>
      <c r="B8" s="413" t="s">
        <v>243</v>
      </c>
      <c r="C8" s="414">
        <v>1.41987</v>
      </c>
      <c r="D8" s="414">
        <v>0.45174000000000003</v>
      </c>
      <c r="E8" s="414"/>
      <c r="F8" s="414">
        <v>0.83291999999999999</v>
      </c>
      <c r="G8" s="414">
        <v>0.99996718731000001</v>
      </c>
      <c r="H8" s="414">
        <v>-0.16704718731000001</v>
      </c>
      <c r="I8" s="415">
        <v>0.83294733124256637</v>
      </c>
      <c r="J8" s="416" t="s">
        <v>1</v>
      </c>
    </row>
    <row r="9" spans="1:10" ht="14.4" customHeight="1" x14ac:dyDescent="0.3">
      <c r="A9" s="412" t="s">
        <v>365</v>
      </c>
      <c r="B9" s="413" t="s">
        <v>368</v>
      </c>
      <c r="C9" s="414">
        <v>67.659490000000005</v>
      </c>
      <c r="D9" s="414">
        <v>29.750140000000002</v>
      </c>
      <c r="E9" s="414"/>
      <c r="F9" s="414">
        <v>29.380349999998</v>
      </c>
      <c r="G9" s="414">
        <v>68.999973326313011</v>
      </c>
      <c r="H9" s="414">
        <v>-39.619623326315008</v>
      </c>
      <c r="I9" s="415">
        <v>0.4258023385176275</v>
      </c>
      <c r="J9" s="416" t="s">
        <v>369</v>
      </c>
    </row>
    <row r="11" spans="1:10" ht="14.4" customHeight="1" x14ac:dyDescent="0.3">
      <c r="A11" s="412" t="s">
        <v>365</v>
      </c>
      <c r="B11" s="413" t="s">
        <v>366</v>
      </c>
      <c r="C11" s="414" t="s">
        <v>367</v>
      </c>
      <c r="D11" s="414" t="s">
        <v>367</v>
      </c>
      <c r="E11" s="414"/>
      <c r="F11" s="414" t="s">
        <v>367</v>
      </c>
      <c r="G11" s="414" t="s">
        <v>367</v>
      </c>
      <c r="H11" s="414" t="s">
        <v>367</v>
      </c>
      <c r="I11" s="415" t="s">
        <v>367</v>
      </c>
      <c r="J11" s="416" t="s">
        <v>56</v>
      </c>
    </row>
    <row r="12" spans="1:10" ht="14.4" customHeight="1" x14ac:dyDescent="0.3">
      <c r="A12" s="412" t="s">
        <v>370</v>
      </c>
      <c r="B12" s="413" t="s">
        <v>371</v>
      </c>
      <c r="C12" s="414" t="s">
        <v>367</v>
      </c>
      <c r="D12" s="414" t="s">
        <v>367</v>
      </c>
      <c r="E12" s="414"/>
      <c r="F12" s="414" t="s">
        <v>367</v>
      </c>
      <c r="G12" s="414" t="s">
        <v>367</v>
      </c>
      <c r="H12" s="414" t="s">
        <v>367</v>
      </c>
      <c r="I12" s="415" t="s">
        <v>367</v>
      </c>
      <c r="J12" s="416" t="s">
        <v>0</v>
      </c>
    </row>
    <row r="13" spans="1:10" ht="14.4" customHeight="1" x14ac:dyDescent="0.3">
      <c r="A13" s="412" t="s">
        <v>370</v>
      </c>
      <c r="B13" s="413" t="s">
        <v>241</v>
      </c>
      <c r="C13" s="414">
        <v>8.1948699999999999</v>
      </c>
      <c r="D13" s="414">
        <v>10.631860000000001</v>
      </c>
      <c r="E13" s="414"/>
      <c r="F13" s="414">
        <v>28.126389999998999</v>
      </c>
      <c r="G13" s="414">
        <v>22.430772363229998</v>
      </c>
      <c r="H13" s="414">
        <v>5.6956176367690006</v>
      </c>
      <c r="I13" s="415">
        <v>1.2539198180311273</v>
      </c>
      <c r="J13" s="416" t="s">
        <v>1</v>
      </c>
    </row>
    <row r="14" spans="1:10" ht="14.4" customHeight="1" x14ac:dyDescent="0.3">
      <c r="A14" s="412" t="s">
        <v>370</v>
      </c>
      <c r="B14" s="413" t="s">
        <v>242</v>
      </c>
      <c r="C14" s="414">
        <v>2.99899</v>
      </c>
      <c r="D14" s="414">
        <v>0.76914999999999989</v>
      </c>
      <c r="E14" s="414"/>
      <c r="F14" s="414">
        <v>0.42103999999899999</v>
      </c>
      <c r="G14" s="414">
        <v>1.8863814711289999</v>
      </c>
      <c r="H14" s="414">
        <v>-1.4653414711299999</v>
      </c>
      <c r="I14" s="415">
        <v>0.22319981745103096</v>
      </c>
      <c r="J14" s="416" t="s">
        <v>1</v>
      </c>
    </row>
    <row r="15" spans="1:10" ht="14.4" customHeight="1" x14ac:dyDescent="0.3">
      <c r="A15" s="412" t="s">
        <v>370</v>
      </c>
      <c r="B15" s="413" t="s">
        <v>243</v>
      </c>
      <c r="C15" s="414">
        <v>1.1835</v>
      </c>
      <c r="D15" s="414">
        <v>0.45174000000000003</v>
      </c>
      <c r="E15" s="414"/>
      <c r="F15" s="414">
        <v>0.83291999999999999</v>
      </c>
      <c r="G15" s="414">
        <v>0.99996718731000001</v>
      </c>
      <c r="H15" s="414">
        <v>-0.16704718731000001</v>
      </c>
      <c r="I15" s="415">
        <v>0.83294733124256637</v>
      </c>
      <c r="J15" s="416" t="s">
        <v>1</v>
      </c>
    </row>
    <row r="16" spans="1:10" ht="14.4" customHeight="1" x14ac:dyDescent="0.3">
      <c r="A16" s="412" t="s">
        <v>370</v>
      </c>
      <c r="B16" s="413" t="s">
        <v>372</v>
      </c>
      <c r="C16" s="414">
        <v>12.377360000000001</v>
      </c>
      <c r="D16" s="414">
        <v>11.85275</v>
      </c>
      <c r="E16" s="414"/>
      <c r="F16" s="414">
        <v>29.380349999998</v>
      </c>
      <c r="G16" s="414">
        <v>25.317121021668996</v>
      </c>
      <c r="H16" s="414">
        <v>4.0632289783290041</v>
      </c>
      <c r="I16" s="415">
        <v>1.160493326822243</v>
      </c>
      <c r="J16" s="416" t="s">
        <v>373</v>
      </c>
    </row>
    <row r="17" spans="1:10" ht="14.4" customHeight="1" x14ac:dyDescent="0.3">
      <c r="A17" s="412" t="s">
        <v>367</v>
      </c>
      <c r="B17" s="413" t="s">
        <v>367</v>
      </c>
      <c r="C17" s="414" t="s">
        <v>367</v>
      </c>
      <c r="D17" s="414" t="s">
        <v>367</v>
      </c>
      <c r="E17" s="414"/>
      <c r="F17" s="414" t="s">
        <v>367</v>
      </c>
      <c r="G17" s="414" t="s">
        <v>367</v>
      </c>
      <c r="H17" s="414" t="s">
        <v>367</v>
      </c>
      <c r="I17" s="415" t="s">
        <v>367</v>
      </c>
      <c r="J17" s="416" t="s">
        <v>374</v>
      </c>
    </row>
    <row r="18" spans="1:10" ht="14.4" customHeight="1" x14ac:dyDescent="0.3">
      <c r="A18" s="412" t="s">
        <v>375</v>
      </c>
      <c r="B18" s="413" t="s">
        <v>376</v>
      </c>
      <c r="C18" s="414" t="s">
        <v>367</v>
      </c>
      <c r="D18" s="414" t="s">
        <v>367</v>
      </c>
      <c r="E18" s="414"/>
      <c r="F18" s="414" t="s">
        <v>367</v>
      </c>
      <c r="G18" s="414" t="s">
        <v>367</v>
      </c>
      <c r="H18" s="414" t="s">
        <v>367</v>
      </c>
      <c r="I18" s="415" t="s">
        <v>367</v>
      </c>
      <c r="J18" s="416" t="s">
        <v>0</v>
      </c>
    </row>
    <row r="19" spans="1:10" ht="14.4" customHeight="1" x14ac:dyDescent="0.3">
      <c r="A19" s="412" t="s">
        <v>375</v>
      </c>
      <c r="B19" s="413" t="s">
        <v>241</v>
      </c>
      <c r="C19" s="414">
        <v>55.045759999999994</v>
      </c>
      <c r="D19" s="414">
        <v>17.618069999999999</v>
      </c>
      <c r="E19" s="414"/>
      <c r="F19" s="414">
        <v>0</v>
      </c>
      <c r="G19" s="414">
        <v>42.569233504936001</v>
      </c>
      <c r="H19" s="414">
        <v>-42.569233504936001</v>
      </c>
      <c r="I19" s="415">
        <v>0</v>
      </c>
      <c r="J19" s="416" t="s">
        <v>1</v>
      </c>
    </row>
    <row r="20" spans="1:10" ht="14.4" customHeight="1" x14ac:dyDescent="0.3">
      <c r="A20" s="412" t="s">
        <v>375</v>
      </c>
      <c r="B20" s="413" t="s">
        <v>242</v>
      </c>
      <c r="C20" s="414" t="s">
        <v>367</v>
      </c>
      <c r="D20" s="414">
        <v>0.27932000000000001</v>
      </c>
      <c r="E20" s="414"/>
      <c r="F20" s="414">
        <v>0</v>
      </c>
      <c r="G20" s="414">
        <v>1.113618799708</v>
      </c>
      <c r="H20" s="414">
        <v>-1.113618799708</v>
      </c>
      <c r="I20" s="415">
        <v>0</v>
      </c>
      <c r="J20" s="416" t="s">
        <v>1</v>
      </c>
    </row>
    <row r="21" spans="1:10" ht="14.4" customHeight="1" x14ac:dyDescent="0.3">
      <c r="A21" s="412" t="s">
        <v>375</v>
      </c>
      <c r="B21" s="413" t="s">
        <v>243</v>
      </c>
      <c r="C21" s="414">
        <v>0.23637</v>
      </c>
      <c r="D21" s="414" t="s">
        <v>367</v>
      </c>
      <c r="E21" s="414"/>
      <c r="F21" s="414" t="s">
        <v>367</v>
      </c>
      <c r="G21" s="414" t="s">
        <v>367</v>
      </c>
      <c r="H21" s="414" t="s">
        <v>367</v>
      </c>
      <c r="I21" s="415" t="s">
        <v>367</v>
      </c>
      <c r="J21" s="416" t="s">
        <v>1</v>
      </c>
    </row>
    <row r="22" spans="1:10" ht="14.4" customHeight="1" x14ac:dyDescent="0.3">
      <c r="A22" s="412" t="s">
        <v>375</v>
      </c>
      <c r="B22" s="413" t="s">
        <v>377</v>
      </c>
      <c r="C22" s="414">
        <v>55.282129999999995</v>
      </c>
      <c r="D22" s="414">
        <v>17.897389999999998</v>
      </c>
      <c r="E22" s="414"/>
      <c r="F22" s="414">
        <v>0</v>
      </c>
      <c r="G22" s="414">
        <v>43.682852304644001</v>
      </c>
      <c r="H22" s="414">
        <v>-43.682852304644001</v>
      </c>
      <c r="I22" s="415">
        <v>0</v>
      </c>
      <c r="J22" s="416" t="s">
        <v>373</v>
      </c>
    </row>
    <row r="23" spans="1:10" ht="14.4" customHeight="1" x14ac:dyDescent="0.3">
      <c r="A23" s="412" t="s">
        <v>367</v>
      </c>
      <c r="B23" s="413" t="s">
        <v>367</v>
      </c>
      <c r="C23" s="414" t="s">
        <v>367</v>
      </c>
      <c r="D23" s="414" t="s">
        <v>367</v>
      </c>
      <c r="E23" s="414"/>
      <c r="F23" s="414" t="s">
        <v>367</v>
      </c>
      <c r="G23" s="414" t="s">
        <v>367</v>
      </c>
      <c r="H23" s="414" t="s">
        <v>367</v>
      </c>
      <c r="I23" s="415" t="s">
        <v>367</v>
      </c>
      <c r="J23" s="416" t="s">
        <v>374</v>
      </c>
    </row>
    <row r="24" spans="1:10" ht="14.4" customHeight="1" x14ac:dyDescent="0.3">
      <c r="A24" s="412" t="s">
        <v>365</v>
      </c>
      <c r="B24" s="413" t="s">
        <v>368</v>
      </c>
      <c r="C24" s="414">
        <v>67.659489999999991</v>
      </c>
      <c r="D24" s="414">
        <v>29.750139999999998</v>
      </c>
      <c r="E24" s="414"/>
      <c r="F24" s="414">
        <v>29.380349999998</v>
      </c>
      <c r="G24" s="414">
        <v>68.999973326313011</v>
      </c>
      <c r="H24" s="414">
        <v>-39.619623326315008</v>
      </c>
      <c r="I24" s="415">
        <v>0.4258023385176275</v>
      </c>
      <c r="J24" s="416" t="s">
        <v>369</v>
      </c>
    </row>
  </sheetData>
  <mergeCells count="3">
    <mergeCell ref="F3:I3"/>
    <mergeCell ref="C4:D4"/>
    <mergeCell ref="A1:I1"/>
  </mergeCells>
  <conditionalFormatting sqref="F10 F25:F65537">
    <cfRule type="cellIs" dxfId="43" priority="18" stopIfTrue="1" operator="greaterThan">
      <formula>1</formula>
    </cfRule>
  </conditionalFormatting>
  <conditionalFormatting sqref="H5:H9">
    <cfRule type="expression" dxfId="42" priority="14">
      <formula>$H5&gt;0</formula>
    </cfRule>
  </conditionalFormatting>
  <conditionalFormatting sqref="I5:I9">
    <cfRule type="expression" dxfId="41" priority="15">
      <formula>$I5&gt;1</formula>
    </cfRule>
  </conditionalFormatting>
  <conditionalFormatting sqref="B5:B9">
    <cfRule type="expression" dxfId="40" priority="11">
      <formula>OR($J5="NS",$J5="SumaNS",$J5="Účet")</formula>
    </cfRule>
  </conditionalFormatting>
  <conditionalFormatting sqref="B5:D9 F5:I9">
    <cfRule type="expression" dxfId="39" priority="17">
      <formula>AND($J5&lt;&gt;"",$J5&lt;&gt;"mezeraKL")</formula>
    </cfRule>
  </conditionalFormatting>
  <conditionalFormatting sqref="B5:D9 F5:I9">
    <cfRule type="expression" dxfId="38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37" priority="13">
      <formula>OR($J5="SumaNS",$J5="NS")</formula>
    </cfRule>
  </conditionalFormatting>
  <conditionalFormatting sqref="A5:A9">
    <cfRule type="expression" dxfId="36" priority="9">
      <formula>AND($J5&lt;&gt;"mezeraKL",$J5&lt;&gt;"")</formula>
    </cfRule>
  </conditionalFormatting>
  <conditionalFormatting sqref="A5:A9">
    <cfRule type="expression" dxfId="35" priority="10">
      <formula>AND($J5&lt;&gt;"",$J5&lt;&gt;"mezeraKL")</formula>
    </cfRule>
  </conditionalFormatting>
  <conditionalFormatting sqref="H11:H24">
    <cfRule type="expression" dxfId="34" priority="5">
      <formula>$H11&gt;0</formula>
    </cfRule>
  </conditionalFormatting>
  <conditionalFormatting sqref="A11:A24">
    <cfRule type="expression" dxfId="33" priority="2">
      <formula>AND($J11&lt;&gt;"mezeraKL",$J11&lt;&gt;"")</formula>
    </cfRule>
  </conditionalFormatting>
  <conditionalFormatting sqref="I11:I24">
    <cfRule type="expression" dxfId="32" priority="6">
      <formula>$I11&gt;1</formula>
    </cfRule>
  </conditionalFormatting>
  <conditionalFormatting sqref="B11:B24">
    <cfRule type="expression" dxfId="31" priority="1">
      <formula>OR($J11="NS",$J11="SumaNS",$J11="Účet")</formula>
    </cfRule>
  </conditionalFormatting>
  <conditionalFormatting sqref="A11:D24 F11:I24">
    <cfRule type="expression" dxfId="30" priority="8">
      <formula>AND($J11&lt;&gt;"",$J11&lt;&gt;"mezeraKL")</formula>
    </cfRule>
  </conditionalFormatting>
  <conditionalFormatting sqref="B11:D24 F11:I24">
    <cfRule type="expression" dxfId="29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24 F11:I24">
    <cfRule type="expression" dxfId="28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2238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6" hidden="1" customWidth="1" outlineLevel="1"/>
    <col min="2" max="2" width="28.33203125" style="116" hidden="1" customWidth="1" outlineLevel="1"/>
    <col min="3" max="3" width="5.33203125" style="193" bestFit="1" customWidth="1" collapsed="1"/>
    <col min="4" max="4" width="18.77734375" style="197" customWidth="1"/>
    <col min="5" max="5" width="9" style="193" bestFit="1" customWidth="1"/>
    <col min="6" max="6" width="18.77734375" style="197" customWidth="1"/>
    <col min="7" max="7" width="5" style="193" customWidth="1"/>
    <col min="8" max="8" width="12.44140625" style="193" hidden="1" customWidth="1" outlineLevel="1"/>
    <col min="9" max="9" width="8.5546875" style="193" hidden="1" customWidth="1" outlineLevel="1"/>
    <col min="10" max="10" width="25.77734375" style="193" customWidth="1" collapsed="1"/>
    <col min="11" max="11" width="8.77734375" style="193" customWidth="1"/>
    <col min="12" max="13" width="7.77734375" style="191" customWidth="1"/>
    <col min="14" max="14" width="12.6640625" style="191" customWidth="1"/>
    <col min="15" max="16384" width="8.88671875" style="116"/>
  </cols>
  <sheetData>
    <row r="1" spans="1:14" ht="18.600000000000001" customHeight="1" thickBot="1" x14ac:dyDescent="0.4">
      <c r="A1" s="341" t="s">
        <v>142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</row>
    <row r="2" spans="1:14" ht="14.4" customHeight="1" thickBot="1" x14ac:dyDescent="0.35">
      <c r="A2" s="214" t="s">
        <v>232</v>
      </c>
      <c r="B2" s="62"/>
      <c r="C2" s="195"/>
      <c r="D2" s="195"/>
      <c r="E2" s="195"/>
      <c r="F2" s="195"/>
      <c r="G2" s="195"/>
      <c r="H2" s="195"/>
      <c r="I2" s="195"/>
      <c r="J2" s="195"/>
      <c r="K2" s="195"/>
      <c r="L2" s="196"/>
      <c r="M2" s="196"/>
      <c r="N2" s="196"/>
    </row>
    <row r="3" spans="1:14" ht="14.4" customHeight="1" thickBot="1" x14ac:dyDescent="0.35">
      <c r="A3" s="62"/>
      <c r="B3" s="62"/>
      <c r="C3" s="337"/>
      <c r="D3" s="338"/>
      <c r="E3" s="338"/>
      <c r="F3" s="338"/>
      <c r="G3" s="338"/>
      <c r="H3" s="338"/>
      <c r="I3" s="338"/>
      <c r="J3" s="339" t="s">
        <v>113</v>
      </c>
      <c r="K3" s="340"/>
      <c r="L3" s="84">
        <f>IF(M3&lt;&gt;0,N3/M3,0)</f>
        <v>221.86600167624547</v>
      </c>
      <c r="M3" s="84">
        <f>SUBTOTAL(9,M5:M1048576)</f>
        <v>94066.993400000007</v>
      </c>
      <c r="N3" s="85">
        <f>SUBTOTAL(9,N5:N1048576)</f>
        <v>20870267.715363774</v>
      </c>
    </row>
    <row r="4" spans="1:14" s="192" customFormat="1" ht="14.4" customHeight="1" thickBot="1" x14ac:dyDescent="0.35">
      <c r="A4" s="417" t="s">
        <v>4</v>
      </c>
      <c r="B4" s="418" t="s">
        <v>5</v>
      </c>
      <c r="C4" s="418" t="s">
        <v>0</v>
      </c>
      <c r="D4" s="418" t="s">
        <v>6</v>
      </c>
      <c r="E4" s="418" t="s">
        <v>7</v>
      </c>
      <c r="F4" s="418" t="s">
        <v>1</v>
      </c>
      <c r="G4" s="418" t="s">
        <v>8</v>
      </c>
      <c r="H4" s="418" t="s">
        <v>9</v>
      </c>
      <c r="I4" s="418" t="s">
        <v>10</v>
      </c>
      <c r="J4" s="419" t="s">
        <v>11</v>
      </c>
      <c r="K4" s="419" t="s">
        <v>12</v>
      </c>
      <c r="L4" s="420" t="s">
        <v>127</v>
      </c>
      <c r="M4" s="420" t="s">
        <v>13</v>
      </c>
      <c r="N4" s="421" t="s">
        <v>138</v>
      </c>
    </row>
    <row r="5" spans="1:14" ht="14.4" customHeight="1" x14ac:dyDescent="0.3">
      <c r="A5" s="424" t="s">
        <v>378</v>
      </c>
      <c r="B5" s="425" t="s">
        <v>4024</v>
      </c>
      <c r="C5" s="426" t="s">
        <v>379</v>
      </c>
      <c r="D5" s="427" t="s">
        <v>4038</v>
      </c>
      <c r="E5" s="426" t="s">
        <v>380</v>
      </c>
      <c r="F5" s="427" t="s">
        <v>4074</v>
      </c>
      <c r="G5" s="426" t="s">
        <v>381</v>
      </c>
      <c r="H5" s="426" t="s">
        <v>382</v>
      </c>
      <c r="I5" s="426" t="s">
        <v>383</v>
      </c>
      <c r="J5" s="426" t="s">
        <v>384</v>
      </c>
      <c r="K5" s="426" t="s">
        <v>385</v>
      </c>
      <c r="L5" s="428">
        <v>191.57062500000001</v>
      </c>
      <c r="M5" s="428">
        <v>16</v>
      </c>
      <c r="N5" s="429">
        <v>3065.13</v>
      </c>
    </row>
    <row r="6" spans="1:14" ht="14.4" customHeight="1" x14ac:dyDescent="0.3">
      <c r="A6" s="430" t="s">
        <v>386</v>
      </c>
      <c r="B6" s="431" t="s">
        <v>4025</v>
      </c>
      <c r="C6" s="432" t="s">
        <v>387</v>
      </c>
      <c r="D6" s="433" t="s">
        <v>4039</v>
      </c>
      <c r="E6" s="432" t="s">
        <v>388</v>
      </c>
      <c r="F6" s="433" t="s">
        <v>4075</v>
      </c>
      <c r="G6" s="432" t="s">
        <v>381</v>
      </c>
      <c r="H6" s="432" t="s">
        <v>389</v>
      </c>
      <c r="I6" s="432" t="s">
        <v>390</v>
      </c>
      <c r="J6" s="432" t="s">
        <v>391</v>
      </c>
      <c r="K6" s="432" t="s">
        <v>392</v>
      </c>
      <c r="L6" s="434">
        <v>48.630000000000024</v>
      </c>
      <c r="M6" s="434">
        <v>1</v>
      </c>
      <c r="N6" s="435">
        <v>48.630000000000024</v>
      </c>
    </row>
    <row r="7" spans="1:14" ht="14.4" customHeight="1" x14ac:dyDescent="0.3">
      <c r="A7" s="430" t="s">
        <v>386</v>
      </c>
      <c r="B7" s="431" t="s">
        <v>4025</v>
      </c>
      <c r="C7" s="432" t="s">
        <v>387</v>
      </c>
      <c r="D7" s="433" t="s">
        <v>4039</v>
      </c>
      <c r="E7" s="432" t="s">
        <v>388</v>
      </c>
      <c r="F7" s="433" t="s">
        <v>4075</v>
      </c>
      <c r="G7" s="432" t="s">
        <v>381</v>
      </c>
      <c r="H7" s="432" t="s">
        <v>393</v>
      </c>
      <c r="I7" s="432" t="s">
        <v>394</v>
      </c>
      <c r="J7" s="432" t="s">
        <v>395</v>
      </c>
      <c r="K7" s="432" t="s">
        <v>396</v>
      </c>
      <c r="L7" s="434">
        <v>115.43</v>
      </c>
      <c r="M7" s="434">
        <v>1</v>
      </c>
      <c r="N7" s="435">
        <v>115.43</v>
      </c>
    </row>
    <row r="8" spans="1:14" ht="14.4" customHeight="1" x14ac:dyDescent="0.3">
      <c r="A8" s="430" t="s">
        <v>397</v>
      </c>
      <c r="B8" s="431" t="s">
        <v>4026</v>
      </c>
      <c r="C8" s="432" t="s">
        <v>398</v>
      </c>
      <c r="D8" s="433" t="s">
        <v>4040</v>
      </c>
      <c r="E8" s="432" t="s">
        <v>388</v>
      </c>
      <c r="F8" s="433" t="s">
        <v>4075</v>
      </c>
      <c r="G8" s="432" t="s">
        <v>381</v>
      </c>
      <c r="H8" s="432" t="s">
        <v>399</v>
      </c>
      <c r="I8" s="432" t="s">
        <v>400</v>
      </c>
      <c r="J8" s="432" t="s">
        <v>401</v>
      </c>
      <c r="K8" s="432" t="s">
        <v>402</v>
      </c>
      <c r="L8" s="434">
        <v>87.041874792949145</v>
      </c>
      <c r="M8" s="434">
        <v>43</v>
      </c>
      <c r="N8" s="435">
        <v>3742.800616096813</v>
      </c>
    </row>
    <row r="9" spans="1:14" ht="14.4" customHeight="1" x14ac:dyDescent="0.3">
      <c r="A9" s="430" t="s">
        <v>397</v>
      </c>
      <c r="B9" s="431" t="s">
        <v>4026</v>
      </c>
      <c r="C9" s="432" t="s">
        <v>398</v>
      </c>
      <c r="D9" s="433" t="s">
        <v>4040</v>
      </c>
      <c r="E9" s="432" t="s">
        <v>388</v>
      </c>
      <c r="F9" s="433" t="s">
        <v>4075</v>
      </c>
      <c r="G9" s="432" t="s">
        <v>381</v>
      </c>
      <c r="H9" s="432" t="s">
        <v>403</v>
      </c>
      <c r="I9" s="432" t="s">
        <v>404</v>
      </c>
      <c r="J9" s="432" t="s">
        <v>405</v>
      </c>
      <c r="K9" s="432" t="s">
        <v>406</v>
      </c>
      <c r="L9" s="434">
        <v>169.38777777777779</v>
      </c>
      <c r="M9" s="434">
        <v>54</v>
      </c>
      <c r="N9" s="435">
        <v>9146.94</v>
      </c>
    </row>
    <row r="10" spans="1:14" ht="14.4" customHeight="1" x14ac:dyDescent="0.3">
      <c r="A10" s="430" t="s">
        <v>397</v>
      </c>
      <c r="B10" s="431" t="s">
        <v>4026</v>
      </c>
      <c r="C10" s="432" t="s">
        <v>398</v>
      </c>
      <c r="D10" s="433" t="s">
        <v>4040</v>
      </c>
      <c r="E10" s="432" t="s">
        <v>388</v>
      </c>
      <c r="F10" s="433" t="s">
        <v>4075</v>
      </c>
      <c r="G10" s="432" t="s">
        <v>381</v>
      </c>
      <c r="H10" s="432" t="s">
        <v>407</v>
      </c>
      <c r="I10" s="432" t="s">
        <v>408</v>
      </c>
      <c r="J10" s="432" t="s">
        <v>409</v>
      </c>
      <c r="K10" s="432" t="s">
        <v>410</v>
      </c>
      <c r="L10" s="434">
        <v>73.942213484111022</v>
      </c>
      <c r="M10" s="434">
        <v>30</v>
      </c>
      <c r="N10" s="435">
        <v>2218.2664045233305</v>
      </c>
    </row>
    <row r="11" spans="1:14" ht="14.4" customHeight="1" x14ac:dyDescent="0.3">
      <c r="A11" s="430" t="s">
        <v>397</v>
      </c>
      <c r="B11" s="431" t="s">
        <v>4026</v>
      </c>
      <c r="C11" s="432" t="s">
        <v>398</v>
      </c>
      <c r="D11" s="433" t="s">
        <v>4040</v>
      </c>
      <c r="E11" s="432" t="s">
        <v>388</v>
      </c>
      <c r="F11" s="433" t="s">
        <v>4075</v>
      </c>
      <c r="G11" s="432" t="s">
        <v>381</v>
      </c>
      <c r="H11" s="432" t="s">
        <v>411</v>
      </c>
      <c r="I11" s="432" t="s">
        <v>412</v>
      </c>
      <c r="J11" s="432" t="s">
        <v>413</v>
      </c>
      <c r="K11" s="432" t="s">
        <v>414</v>
      </c>
      <c r="L11" s="434">
        <v>74.942020953792195</v>
      </c>
      <c r="M11" s="434">
        <v>56</v>
      </c>
      <c r="N11" s="435">
        <v>4196.7531734123631</v>
      </c>
    </row>
    <row r="12" spans="1:14" ht="14.4" customHeight="1" x14ac:dyDescent="0.3">
      <c r="A12" s="430" t="s">
        <v>397</v>
      </c>
      <c r="B12" s="431" t="s">
        <v>4026</v>
      </c>
      <c r="C12" s="432" t="s">
        <v>398</v>
      </c>
      <c r="D12" s="433" t="s">
        <v>4040</v>
      </c>
      <c r="E12" s="432" t="s">
        <v>388</v>
      </c>
      <c r="F12" s="433" t="s">
        <v>4075</v>
      </c>
      <c r="G12" s="432" t="s">
        <v>381</v>
      </c>
      <c r="H12" s="432" t="s">
        <v>415</v>
      </c>
      <c r="I12" s="432" t="s">
        <v>416</v>
      </c>
      <c r="J12" s="432" t="s">
        <v>417</v>
      </c>
      <c r="K12" s="432" t="s">
        <v>418</v>
      </c>
      <c r="L12" s="434">
        <v>375.79999999999995</v>
      </c>
      <c r="M12" s="434">
        <v>18</v>
      </c>
      <c r="N12" s="435">
        <v>6764.4</v>
      </c>
    </row>
    <row r="13" spans="1:14" ht="14.4" customHeight="1" x14ac:dyDescent="0.3">
      <c r="A13" s="430" t="s">
        <v>397</v>
      </c>
      <c r="B13" s="431" t="s">
        <v>4026</v>
      </c>
      <c r="C13" s="432" t="s">
        <v>398</v>
      </c>
      <c r="D13" s="433" t="s">
        <v>4040</v>
      </c>
      <c r="E13" s="432" t="s">
        <v>388</v>
      </c>
      <c r="F13" s="433" t="s">
        <v>4075</v>
      </c>
      <c r="G13" s="432" t="s">
        <v>381</v>
      </c>
      <c r="H13" s="432" t="s">
        <v>419</v>
      </c>
      <c r="I13" s="432" t="s">
        <v>394</v>
      </c>
      <c r="J13" s="432" t="s">
        <v>420</v>
      </c>
      <c r="K13" s="432"/>
      <c r="L13" s="434">
        <v>639.6684819654638</v>
      </c>
      <c r="M13" s="434">
        <v>55</v>
      </c>
      <c r="N13" s="435">
        <v>35181.766508100511</v>
      </c>
    </row>
    <row r="14" spans="1:14" ht="14.4" customHeight="1" x14ac:dyDescent="0.3">
      <c r="A14" s="430" t="s">
        <v>397</v>
      </c>
      <c r="B14" s="431" t="s">
        <v>4026</v>
      </c>
      <c r="C14" s="432" t="s">
        <v>398</v>
      </c>
      <c r="D14" s="433" t="s">
        <v>4040</v>
      </c>
      <c r="E14" s="432" t="s">
        <v>388</v>
      </c>
      <c r="F14" s="433" t="s">
        <v>4075</v>
      </c>
      <c r="G14" s="432" t="s">
        <v>381</v>
      </c>
      <c r="H14" s="432" t="s">
        <v>421</v>
      </c>
      <c r="I14" s="432" t="s">
        <v>394</v>
      </c>
      <c r="J14" s="432" t="s">
        <v>422</v>
      </c>
      <c r="K14" s="432"/>
      <c r="L14" s="434">
        <v>101.92044276939679</v>
      </c>
      <c r="M14" s="434">
        <v>61</v>
      </c>
      <c r="N14" s="435">
        <v>6217.1470089332042</v>
      </c>
    </row>
    <row r="15" spans="1:14" ht="14.4" customHeight="1" x14ac:dyDescent="0.3">
      <c r="A15" s="430" t="s">
        <v>397</v>
      </c>
      <c r="B15" s="431" t="s">
        <v>4026</v>
      </c>
      <c r="C15" s="432" t="s">
        <v>398</v>
      </c>
      <c r="D15" s="433" t="s">
        <v>4040</v>
      </c>
      <c r="E15" s="432" t="s">
        <v>388</v>
      </c>
      <c r="F15" s="433" t="s">
        <v>4075</v>
      </c>
      <c r="G15" s="432" t="s">
        <v>381</v>
      </c>
      <c r="H15" s="432" t="s">
        <v>423</v>
      </c>
      <c r="I15" s="432" t="s">
        <v>424</v>
      </c>
      <c r="J15" s="432" t="s">
        <v>425</v>
      </c>
      <c r="K15" s="432"/>
      <c r="L15" s="434">
        <v>419.6241917886959</v>
      </c>
      <c r="M15" s="434">
        <v>29</v>
      </c>
      <c r="N15" s="435">
        <v>12169.101561872181</v>
      </c>
    </row>
    <row r="16" spans="1:14" ht="14.4" customHeight="1" x14ac:dyDescent="0.3">
      <c r="A16" s="430" t="s">
        <v>397</v>
      </c>
      <c r="B16" s="431" t="s">
        <v>4026</v>
      </c>
      <c r="C16" s="432" t="s">
        <v>398</v>
      </c>
      <c r="D16" s="433" t="s">
        <v>4040</v>
      </c>
      <c r="E16" s="432" t="s">
        <v>388</v>
      </c>
      <c r="F16" s="433" t="s">
        <v>4075</v>
      </c>
      <c r="G16" s="432" t="s">
        <v>381</v>
      </c>
      <c r="H16" s="432" t="s">
        <v>426</v>
      </c>
      <c r="I16" s="432" t="s">
        <v>394</v>
      </c>
      <c r="J16" s="432" t="s">
        <v>427</v>
      </c>
      <c r="K16" s="432"/>
      <c r="L16" s="434">
        <v>191.13203924055173</v>
      </c>
      <c r="M16" s="434">
        <v>12</v>
      </c>
      <c r="N16" s="435">
        <v>2293.5844708866207</v>
      </c>
    </row>
    <row r="17" spans="1:14" ht="14.4" customHeight="1" x14ac:dyDescent="0.3">
      <c r="A17" s="430" t="s">
        <v>397</v>
      </c>
      <c r="B17" s="431" t="s">
        <v>4026</v>
      </c>
      <c r="C17" s="432" t="s">
        <v>398</v>
      </c>
      <c r="D17" s="433" t="s">
        <v>4040</v>
      </c>
      <c r="E17" s="432" t="s">
        <v>388</v>
      </c>
      <c r="F17" s="433" t="s">
        <v>4075</v>
      </c>
      <c r="G17" s="432" t="s">
        <v>381</v>
      </c>
      <c r="H17" s="432" t="s">
        <v>428</v>
      </c>
      <c r="I17" s="432" t="s">
        <v>428</v>
      </c>
      <c r="J17" s="432" t="s">
        <v>429</v>
      </c>
      <c r="K17" s="432" t="s">
        <v>430</v>
      </c>
      <c r="L17" s="434">
        <v>287.10000000000002</v>
      </c>
      <c r="M17" s="434">
        <v>3</v>
      </c>
      <c r="N17" s="435">
        <v>861.30000000000007</v>
      </c>
    </row>
    <row r="18" spans="1:14" ht="14.4" customHeight="1" x14ac:dyDescent="0.3">
      <c r="A18" s="430" t="s">
        <v>397</v>
      </c>
      <c r="B18" s="431" t="s">
        <v>4026</v>
      </c>
      <c r="C18" s="432" t="s">
        <v>398</v>
      </c>
      <c r="D18" s="433" t="s">
        <v>4040</v>
      </c>
      <c r="E18" s="432" t="s">
        <v>388</v>
      </c>
      <c r="F18" s="433" t="s">
        <v>4075</v>
      </c>
      <c r="G18" s="432" t="s">
        <v>381</v>
      </c>
      <c r="H18" s="432" t="s">
        <v>431</v>
      </c>
      <c r="I18" s="432" t="s">
        <v>394</v>
      </c>
      <c r="J18" s="432" t="s">
        <v>432</v>
      </c>
      <c r="K18" s="432" t="s">
        <v>433</v>
      </c>
      <c r="L18" s="434">
        <v>443.9</v>
      </c>
      <c r="M18" s="434">
        <v>2</v>
      </c>
      <c r="N18" s="435">
        <v>887.8</v>
      </c>
    </row>
    <row r="19" spans="1:14" ht="14.4" customHeight="1" x14ac:dyDescent="0.3">
      <c r="A19" s="430" t="s">
        <v>397</v>
      </c>
      <c r="B19" s="431" t="s">
        <v>4026</v>
      </c>
      <c r="C19" s="432" t="s">
        <v>398</v>
      </c>
      <c r="D19" s="433" t="s">
        <v>4040</v>
      </c>
      <c r="E19" s="432" t="s">
        <v>388</v>
      </c>
      <c r="F19" s="433" t="s">
        <v>4075</v>
      </c>
      <c r="G19" s="432" t="s">
        <v>381</v>
      </c>
      <c r="H19" s="432" t="s">
        <v>434</v>
      </c>
      <c r="I19" s="432" t="s">
        <v>394</v>
      </c>
      <c r="J19" s="432" t="s">
        <v>435</v>
      </c>
      <c r="K19" s="432"/>
      <c r="L19" s="434">
        <v>101.39177718319674</v>
      </c>
      <c r="M19" s="434">
        <v>112</v>
      </c>
      <c r="N19" s="435">
        <v>11355.879044518035</v>
      </c>
    </row>
    <row r="20" spans="1:14" ht="14.4" customHeight="1" x14ac:dyDescent="0.3">
      <c r="A20" s="430" t="s">
        <v>397</v>
      </c>
      <c r="B20" s="431" t="s">
        <v>4026</v>
      </c>
      <c r="C20" s="432" t="s">
        <v>398</v>
      </c>
      <c r="D20" s="433" t="s">
        <v>4040</v>
      </c>
      <c r="E20" s="432" t="s">
        <v>388</v>
      </c>
      <c r="F20" s="433" t="s">
        <v>4075</v>
      </c>
      <c r="G20" s="432" t="s">
        <v>381</v>
      </c>
      <c r="H20" s="432" t="s">
        <v>436</v>
      </c>
      <c r="I20" s="432" t="s">
        <v>394</v>
      </c>
      <c r="J20" s="432" t="s">
        <v>437</v>
      </c>
      <c r="K20" s="432"/>
      <c r="L20" s="434">
        <v>48.62982185440579</v>
      </c>
      <c r="M20" s="434">
        <v>2</v>
      </c>
      <c r="N20" s="435">
        <v>97.259643708811581</v>
      </c>
    </row>
    <row r="21" spans="1:14" ht="14.4" customHeight="1" x14ac:dyDescent="0.3">
      <c r="A21" s="430" t="s">
        <v>397</v>
      </c>
      <c r="B21" s="431" t="s">
        <v>4026</v>
      </c>
      <c r="C21" s="432" t="s">
        <v>398</v>
      </c>
      <c r="D21" s="433" t="s">
        <v>4040</v>
      </c>
      <c r="E21" s="432" t="s">
        <v>388</v>
      </c>
      <c r="F21" s="433" t="s">
        <v>4075</v>
      </c>
      <c r="G21" s="432" t="s">
        <v>381</v>
      </c>
      <c r="H21" s="432" t="s">
        <v>438</v>
      </c>
      <c r="I21" s="432" t="s">
        <v>439</v>
      </c>
      <c r="J21" s="432" t="s">
        <v>440</v>
      </c>
      <c r="K21" s="432" t="s">
        <v>441</v>
      </c>
      <c r="L21" s="434">
        <v>537.87</v>
      </c>
      <c r="M21" s="434">
        <v>6</v>
      </c>
      <c r="N21" s="435">
        <v>3227.22</v>
      </c>
    </row>
    <row r="22" spans="1:14" ht="14.4" customHeight="1" x14ac:dyDescent="0.3">
      <c r="A22" s="430" t="s">
        <v>397</v>
      </c>
      <c r="B22" s="431" t="s">
        <v>4026</v>
      </c>
      <c r="C22" s="432" t="s">
        <v>398</v>
      </c>
      <c r="D22" s="433" t="s">
        <v>4040</v>
      </c>
      <c r="E22" s="432" t="s">
        <v>388</v>
      </c>
      <c r="F22" s="433" t="s">
        <v>4075</v>
      </c>
      <c r="G22" s="432" t="s">
        <v>381</v>
      </c>
      <c r="H22" s="432" t="s">
        <v>442</v>
      </c>
      <c r="I22" s="432" t="s">
        <v>443</v>
      </c>
      <c r="J22" s="432" t="s">
        <v>440</v>
      </c>
      <c r="K22" s="432" t="s">
        <v>444</v>
      </c>
      <c r="L22" s="434">
        <v>312.83999999999997</v>
      </c>
      <c r="M22" s="434">
        <v>12</v>
      </c>
      <c r="N22" s="435">
        <v>3754.08</v>
      </c>
    </row>
    <row r="23" spans="1:14" ht="14.4" customHeight="1" x14ac:dyDescent="0.3">
      <c r="A23" s="430" t="s">
        <v>397</v>
      </c>
      <c r="B23" s="431" t="s">
        <v>4026</v>
      </c>
      <c r="C23" s="432" t="s">
        <v>398</v>
      </c>
      <c r="D23" s="433" t="s">
        <v>4040</v>
      </c>
      <c r="E23" s="432" t="s">
        <v>388</v>
      </c>
      <c r="F23" s="433" t="s">
        <v>4075</v>
      </c>
      <c r="G23" s="432" t="s">
        <v>381</v>
      </c>
      <c r="H23" s="432" t="s">
        <v>445</v>
      </c>
      <c r="I23" s="432" t="s">
        <v>394</v>
      </c>
      <c r="J23" s="432" t="s">
        <v>446</v>
      </c>
      <c r="K23" s="432"/>
      <c r="L23" s="434">
        <v>50.950501731869011</v>
      </c>
      <c r="M23" s="434">
        <v>15</v>
      </c>
      <c r="N23" s="435">
        <v>764.25752597803512</v>
      </c>
    </row>
    <row r="24" spans="1:14" ht="14.4" customHeight="1" x14ac:dyDescent="0.3">
      <c r="A24" s="430" t="s">
        <v>397</v>
      </c>
      <c r="B24" s="431" t="s">
        <v>4026</v>
      </c>
      <c r="C24" s="432" t="s">
        <v>398</v>
      </c>
      <c r="D24" s="433" t="s">
        <v>4040</v>
      </c>
      <c r="E24" s="432" t="s">
        <v>388</v>
      </c>
      <c r="F24" s="433" t="s">
        <v>4075</v>
      </c>
      <c r="G24" s="432" t="s">
        <v>381</v>
      </c>
      <c r="H24" s="432" t="s">
        <v>447</v>
      </c>
      <c r="I24" s="432" t="s">
        <v>448</v>
      </c>
      <c r="J24" s="432" t="s">
        <v>449</v>
      </c>
      <c r="K24" s="432" t="s">
        <v>450</v>
      </c>
      <c r="L24" s="434">
        <v>134.44999999999996</v>
      </c>
      <c r="M24" s="434">
        <v>15</v>
      </c>
      <c r="N24" s="435">
        <v>2016.7499999999995</v>
      </c>
    </row>
    <row r="25" spans="1:14" ht="14.4" customHeight="1" x14ac:dyDescent="0.3">
      <c r="A25" s="430" t="s">
        <v>397</v>
      </c>
      <c r="B25" s="431" t="s">
        <v>4026</v>
      </c>
      <c r="C25" s="432" t="s">
        <v>398</v>
      </c>
      <c r="D25" s="433" t="s">
        <v>4040</v>
      </c>
      <c r="E25" s="432" t="s">
        <v>388</v>
      </c>
      <c r="F25" s="433" t="s">
        <v>4075</v>
      </c>
      <c r="G25" s="432" t="s">
        <v>381</v>
      </c>
      <c r="H25" s="432" t="s">
        <v>451</v>
      </c>
      <c r="I25" s="432" t="s">
        <v>394</v>
      </c>
      <c r="J25" s="432" t="s">
        <v>452</v>
      </c>
      <c r="K25" s="432" t="s">
        <v>453</v>
      </c>
      <c r="L25" s="434">
        <v>23.700434415141451</v>
      </c>
      <c r="M25" s="434">
        <v>210</v>
      </c>
      <c r="N25" s="435">
        <v>4977.0912271797051</v>
      </c>
    </row>
    <row r="26" spans="1:14" ht="14.4" customHeight="1" x14ac:dyDescent="0.3">
      <c r="A26" s="430" t="s">
        <v>397</v>
      </c>
      <c r="B26" s="431" t="s">
        <v>4026</v>
      </c>
      <c r="C26" s="432" t="s">
        <v>398</v>
      </c>
      <c r="D26" s="433" t="s">
        <v>4040</v>
      </c>
      <c r="E26" s="432" t="s">
        <v>388</v>
      </c>
      <c r="F26" s="433" t="s">
        <v>4075</v>
      </c>
      <c r="G26" s="432" t="s">
        <v>381</v>
      </c>
      <c r="H26" s="432" t="s">
        <v>454</v>
      </c>
      <c r="I26" s="432" t="s">
        <v>455</v>
      </c>
      <c r="J26" s="432" t="s">
        <v>456</v>
      </c>
      <c r="K26" s="432" t="s">
        <v>457</v>
      </c>
      <c r="L26" s="434">
        <v>33.719999999999985</v>
      </c>
      <c r="M26" s="434">
        <v>4</v>
      </c>
      <c r="N26" s="435">
        <v>134.87999999999994</v>
      </c>
    </row>
    <row r="27" spans="1:14" ht="14.4" customHeight="1" x14ac:dyDescent="0.3">
      <c r="A27" s="430" t="s">
        <v>397</v>
      </c>
      <c r="B27" s="431" t="s">
        <v>4026</v>
      </c>
      <c r="C27" s="432" t="s">
        <v>398</v>
      </c>
      <c r="D27" s="433" t="s">
        <v>4040</v>
      </c>
      <c r="E27" s="432" t="s">
        <v>388</v>
      </c>
      <c r="F27" s="433" t="s">
        <v>4075</v>
      </c>
      <c r="G27" s="432" t="s">
        <v>381</v>
      </c>
      <c r="H27" s="432" t="s">
        <v>458</v>
      </c>
      <c r="I27" s="432" t="s">
        <v>459</v>
      </c>
      <c r="J27" s="432" t="s">
        <v>460</v>
      </c>
      <c r="K27" s="432" t="s">
        <v>461</v>
      </c>
      <c r="L27" s="434">
        <v>61.559933189522376</v>
      </c>
      <c r="M27" s="434">
        <v>4</v>
      </c>
      <c r="N27" s="435">
        <v>246.2397327580895</v>
      </c>
    </row>
    <row r="28" spans="1:14" ht="14.4" customHeight="1" x14ac:dyDescent="0.3">
      <c r="A28" s="430" t="s">
        <v>397</v>
      </c>
      <c r="B28" s="431" t="s">
        <v>4026</v>
      </c>
      <c r="C28" s="432" t="s">
        <v>398</v>
      </c>
      <c r="D28" s="433" t="s">
        <v>4040</v>
      </c>
      <c r="E28" s="432" t="s">
        <v>388</v>
      </c>
      <c r="F28" s="433" t="s">
        <v>4075</v>
      </c>
      <c r="G28" s="432" t="s">
        <v>381</v>
      </c>
      <c r="H28" s="432" t="s">
        <v>462</v>
      </c>
      <c r="I28" s="432" t="s">
        <v>394</v>
      </c>
      <c r="J28" s="432" t="s">
        <v>463</v>
      </c>
      <c r="K28" s="432" t="s">
        <v>464</v>
      </c>
      <c r="L28" s="434">
        <v>96.398505543574601</v>
      </c>
      <c r="M28" s="434">
        <v>95</v>
      </c>
      <c r="N28" s="435">
        <v>9157.8580266395875</v>
      </c>
    </row>
    <row r="29" spans="1:14" ht="14.4" customHeight="1" x14ac:dyDescent="0.3">
      <c r="A29" s="430" t="s">
        <v>397</v>
      </c>
      <c r="B29" s="431" t="s">
        <v>4026</v>
      </c>
      <c r="C29" s="432" t="s">
        <v>398</v>
      </c>
      <c r="D29" s="433" t="s">
        <v>4040</v>
      </c>
      <c r="E29" s="432" t="s">
        <v>388</v>
      </c>
      <c r="F29" s="433" t="s">
        <v>4075</v>
      </c>
      <c r="G29" s="432" t="s">
        <v>381</v>
      </c>
      <c r="H29" s="432" t="s">
        <v>465</v>
      </c>
      <c r="I29" s="432" t="s">
        <v>466</v>
      </c>
      <c r="J29" s="432" t="s">
        <v>440</v>
      </c>
      <c r="K29" s="432" t="s">
        <v>467</v>
      </c>
      <c r="L29" s="434">
        <v>201.29999999999998</v>
      </c>
      <c r="M29" s="434">
        <v>878</v>
      </c>
      <c r="N29" s="435">
        <v>176741.4</v>
      </c>
    </row>
    <row r="30" spans="1:14" ht="14.4" customHeight="1" x14ac:dyDescent="0.3">
      <c r="A30" s="430" t="s">
        <v>397</v>
      </c>
      <c r="B30" s="431" t="s">
        <v>4026</v>
      </c>
      <c r="C30" s="432" t="s">
        <v>398</v>
      </c>
      <c r="D30" s="433" t="s">
        <v>4040</v>
      </c>
      <c r="E30" s="432" t="s">
        <v>388</v>
      </c>
      <c r="F30" s="433" t="s">
        <v>4075</v>
      </c>
      <c r="G30" s="432" t="s">
        <v>381</v>
      </c>
      <c r="H30" s="432" t="s">
        <v>468</v>
      </c>
      <c r="I30" s="432" t="s">
        <v>469</v>
      </c>
      <c r="J30" s="432" t="s">
        <v>470</v>
      </c>
      <c r="K30" s="432" t="s">
        <v>471</v>
      </c>
      <c r="L30" s="434">
        <v>48.49001741820301</v>
      </c>
      <c r="M30" s="434">
        <v>4</v>
      </c>
      <c r="N30" s="435">
        <v>193.96006967281204</v>
      </c>
    </row>
    <row r="31" spans="1:14" ht="14.4" customHeight="1" x14ac:dyDescent="0.3">
      <c r="A31" s="430" t="s">
        <v>397</v>
      </c>
      <c r="B31" s="431" t="s">
        <v>4026</v>
      </c>
      <c r="C31" s="432" t="s">
        <v>398</v>
      </c>
      <c r="D31" s="433" t="s">
        <v>4040</v>
      </c>
      <c r="E31" s="432" t="s">
        <v>388</v>
      </c>
      <c r="F31" s="433" t="s">
        <v>4075</v>
      </c>
      <c r="G31" s="432" t="s">
        <v>381</v>
      </c>
      <c r="H31" s="432" t="s">
        <v>472</v>
      </c>
      <c r="I31" s="432" t="s">
        <v>473</v>
      </c>
      <c r="J31" s="432" t="s">
        <v>474</v>
      </c>
      <c r="K31" s="432"/>
      <c r="L31" s="434">
        <v>252.97800794411722</v>
      </c>
      <c r="M31" s="434">
        <v>158</v>
      </c>
      <c r="N31" s="435">
        <v>39970.52525517052</v>
      </c>
    </row>
    <row r="32" spans="1:14" ht="14.4" customHeight="1" x14ac:dyDescent="0.3">
      <c r="A32" s="430" t="s">
        <v>397</v>
      </c>
      <c r="B32" s="431" t="s">
        <v>4026</v>
      </c>
      <c r="C32" s="432" t="s">
        <v>398</v>
      </c>
      <c r="D32" s="433" t="s">
        <v>4040</v>
      </c>
      <c r="E32" s="432" t="s">
        <v>388</v>
      </c>
      <c r="F32" s="433" t="s">
        <v>4075</v>
      </c>
      <c r="G32" s="432" t="s">
        <v>381</v>
      </c>
      <c r="H32" s="432" t="s">
        <v>475</v>
      </c>
      <c r="I32" s="432" t="s">
        <v>476</v>
      </c>
      <c r="J32" s="432" t="s">
        <v>477</v>
      </c>
      <c r="K32" s="432" t="s">
        <v>478</v>
      </c>
      <c r="L32" s="434">
        <v>275.31027639615871</v>
      </c>
      <c r="M32" s="434">
        <v>15</v>
      </c>
      <c r="N32" s="435">
        <v>4129.6541459423806</v>
      </c>
    </row>
    <row r="33" spans="1:14" ht="14.4" customHeight="1" x14ac:dyDescent="0.3">
      <c r="A33" s="430" t="s">
        <v>397</v>
      </c>
      <c r="B33" s="431" t="s">
        <v>4026</v>
      </c>
      <c r="C33" s="432" t="s">
        <v>398</v>
      </c>
      <c r="D33" s="433" t="s">
        <v>4040</v>
      </c>
      <c r="E33" s="432" t="s">
        <v>388</v>
      </c>
      <c r="F33" s="433" t="s">
        <v>4075</v>
      </c>
      <c r="G33" s="432" t="s">
        <v>381</v>
      </c>
      <c r="H33" s="432" t="s">
        <v>479</v>
      </c>
      <c r="I33" s="432" t="s">
        <v>480</v>
      </c>
      <c r="J33" s="432" t="s">
        <v>481</v>
      </c>
      <c r="K33" s="432"/>
      <c r="L33" s="434">
        <v>144.03436964346309</v>
      </c>
      <c r="M33" s="434">
        <v>9</v>
      </c>
      <c r="N33" s="435">
        <v>1296.3093267911679</v>
      </c>
    </row>
    <row r="34" spans="1:14" ht="14.4" customHeight="1" x14ac:dyDescent="0.3">
      <c r="A34" s="430" t="s">
        <v>397</v>
      </c>
      <c r="B34" s="431" t="s">
        <v>4026</v>
      </c>
      <c r="C34" s="432" t="s">
        <v>398</v>
      </c>
      <c r="D34" s="433" t="s">
        <v>4040</v>
      </c>
      <c r="E34" s="432" t="s">
        <v>388</v>
      </c>
      <c r="F34" s="433" t="s">
        <v>4075</v>
      </c>
      <c r="G34" s="432" t="s">
        <v>381</v>
      </c>
      <c r="H34" s="432" t="s">
        <v>482</v>
      </c>
      <c r="I34" s="432" t="s">
        <v>483</v>
      </c>
      <c r="J34" s="432" t="s">
        <v>484</v>
      </c>
      <c r="K34" s="432"/>
      <c r="L34" s="434">
        <v>97.052000000000007</v>
      </c>
      <c r="M34" s="434">
        <v>2</v>
      </c>
      <c r="N34" s="435">
        <v>194.10400000000001</v>
      </c>
    </row>
    <row r="35" spans="1:14" ht="14.4" customHeight="1" x14ac:dyDescent="0.3">
      <c r="A35" s="430" t="s">
        <v>397</v>
      </c>
      <c r="B35" s="431" t="s">
        <v>4026</v>
      </c>
      <c r="C35" s="432" t="s">
        <v>398</v>
      </c>
      <c r="D35" s="433" t="s">
        <v>4040</v>
      </c>
      <c r="E35" s="432" t="s">
        <v>388</v>
      </c>
      <c r="F35" s="433" t="s">
        <v>4075</v>
      </c>
      <c r="G35" s="432" t="s">
        <v>381</v>
      </c>
      <c r="H35" s="432" t="s">
        <v>485</v>
      </c>
      <c r="I35" s="432" t="s">
        <v>486</v>
      </c>
      <c r="J35" s="432" t="s">
        <v>487</v>
      </c>
      <c r="K35" s="432" t="s">
        <v>488</v>
      </c>
      <c r="L35" s="434">
        <v>6953.8399999999965</v>
      </c>
      <c r="M35" s="434">
        <v>2</v>
      </c>
      <c r="N35" s="435">
        <v>13907.679999999993</v>
      </c>
    </row>
    <row r="36" spans="1:14" ht="14.4" customHeight="1" x14ac:dyDescent="0.3">
      <c r="A36" s="430" t="s">
        <v>397</v>
      </c>
      <c r="B36" s="431" t="s">
        <v>4026</v>
      </c>
      <c r="C36" s="432" t="s">
        <v>398</v>
      </c>
      <c r="D36" s="433" t="s">
        <v>4040</v>
      </c>
      <c r="E36" s="432" t="s">
        <v>388</v>
      </c>
      <c r="F36" s="433" t="s">
        <v>4075</v>
      </c>
      <c r="G36" s="432" t="s">
        <v>381</v>
      </c>
      <c r="H36" s="432" t="s">
        <v>489</v>
      </c>
      <c r="I36" s="432" t="s">
        <v>490</v>
      </c>
      <c r="J36" s="432" t="s">
        <v>487</v>
      </c>
      <c r="K36" s="432" t="s">
        <v>491</v>
      </c>
      <c r="L36" s="434">
        <v>1326.4899962385771</v>
      </c>
      <c r="M36" s="434">
        <v>4</v>
      </c>
      <c r="N36" s="435">
        <v>5305.9599849543083</v>
      </c>
    </row>
    <row r="37" spans="1:14" ht="14.4" customHeight="1" x14ac:dyDescent="0.3">
      <c r="A37" s="430" t="s">
        <v>397</v>
      </c>
      <c r="B37" s="431" t="s">
        <v>4026</v>
      </c>
      <c r="C37" s="432" t="s">
        <v>398</v>
      </c>
      <c r="D37" s="433" t="s">
        <v>4040</v>
      </c>
      <c r="E37" s="432" t="s">
        <v>388</v>
      </c>
      <c r="F37" s="433" t="s">
        <v>4075</v>
      </c>
      <c r="G37" s="432" t="s">
        <v>381</v>
      </c>
      <c r="H37" s="432" t="s">
        <v>492</v>
      </c>
      <c r="I37" s="432" t="s">
        <v>493</v>
      </c>
      <c r="J37" s="432" t="s">
        <v>494</v>
      </c>
      <c r="K37" s="432" t="s">
        <v>495</v>
      </c>
      <c r="L37" s="434">
        <v>83.129999999999981</v>
      </c>
      <c r="M37" s="434">
        <v>2</v>
      </c>
      <c r="N37" s="435">
        <v>166.25999999999996</v>
      </c>
    </row>
    <row r="38" spans="1:14" ht="14.4" customHeight="1" x14ac:dyDescent="0.3">
      <c r="A38" s="430" t="s">
        <v>397</v>
      </c>
      <c r="B38" s="431" t="s">
        <v>4026</v>
      </c>
      <c r="C38" s="432" t="s">
        <v>398</v>
      </c>
      <c r="D38" s="433" t="s">
        <v>4040</v>
      </c>
      <c r="E38" s="432" t="s">
        <v>388</v>
      </c>
      <c r="F38" s="433" t="s">
        <v>4075</v>
      </c>
      <c r="G38" s="432" t="s">
        <v>381</v>
      </c>
      <c r="H38" s="432" t="s">
        <v>496</v>
      </c>
      <c r="I38" s="432" t="s">
        <v>497</v>
      </c>
      <c r="J38" s="432" t="s">
        <v>498</v>
      </c>
      <c r="K38" s="432" t="s">
        <v>499</v>
      </c>
      <c r="L38" s="434">
        <v>48.22</v>
      </c>
      <c r="M38" s="434">
        <v>1</v>
      </c>
      <c r="N38" s="435">
        <v>48.22</v>
      </c>
    </row>
    <row r="39" spans="1:14" ht="14.4" customHeight="1" x14ac:dyDescent="0.3">
      <c r="A39" s="430" t="s">
        <v>397</v>
      </c>
      <c r="B39" s="431" t="s">
        <v>4026</v>
      </c>
      <c r="C39" s="432" t="s">
        <v>398</v>
      </c>
      <c r="D39" s="433" t="s">
        <v>4040</v>
      </c>
      <c r="E39" s="432" t="s">
        <v>388</v>
      </c>
      <c r="F39" s="433" t="s">
        <v>4075</v>
      </c>
      <c r="G39" s="432" t="s">
        <v>381</v>
      </c>
      <c r="H39" s="432" t="s">
        <v>500</v>
      </c>
      <c r="I39" s="432" t="s">
        <v>394</v>
      </c>
      <c r="J39" s="432" t="s">
        <v>501</v>
      </c>
      <c r="K39" s="432"/>
      <c r="L39" s="434">
        <v>65.044235680978886</v>
      </c>
      <c r="M39" s="434">
        <v>21</v>
      </c>
      <c r="N39" s="435">
        <v>1365.9289493005565</v>
      </c>
    </row>
    <row r="40" spans="1:14" ht="14.4" customHeight="1" x14ac:dyDescent="0.3">
      <c r="A40" s="430" t="s">
        <v>397</v>
      </c>
      <c r="B40" s="431" t="s">
        <v>4026</v>
      </c>
      <c r="C40" s="432" t="s">
        <v>398</v>
      </c>
      <c r="D40" s="433" t="s">
        <v>4040</v>
      </c>
      <c r="E40" s="432" t="s">
        <v>388</v>
      </c>
      <c r="F40" s="433" t="s">
        <v>4075</v>
      </c>
      <c r="G40" s="432" t="s">
        <v>381</v>
      </c>
      <c r="H40" s="432" t="s">
        <v>502</v>
      </c>
      <c r="I40" s="432" t="s">
        <v>503</v>
      </c>
      <c r="J40" s="432" t="s">
        <v>504</v>
      </c>
      <c r="K40" s="432"/>
      <c r="L40" s="434">
        <v>2467.7750000000001</v>
      </c>
      <c r="M40" s="434">
        <v>2</v>
      </c>
      <c r="N40" s="435">
        <v>4935.55</v>
      </c>
    </row>
    <row r="41" spans="1:14" ht="14.4" customHeight="1" x14ac:dyDescent="0.3">
      <c r="A41" s="430" t="s">
        <v>397</v>
      </c>
      <c r="B41" s="431" t="s">
        <v>4026</v>
      </c>
      <c r="C41" s="432" t="s">
        <v>398</v>
      </c>
      <c r="D41" s="433" t="s">
        <v>4040</v>
      </c>
      <c r="E41" s="432" t="s">
        <v>388</v>
      </c>
      <c r="F41" s="433" t="s">
        <v>4075</v>
      </c>
      <c r="G41" s="432" t="s">
        <v>381</v>
      </c>
      <c r="H41" s="432" t="s">
        <v>505</v>
      </c>
      <c r="I41" s="432" t="s">
        <v>506</v>
      </c>
      <c r="J41" s="432" t="s">
        <v>507</v>
      </c>
      <c r="K41" s="432"/>
      <c r="L41" s="434">
        <v>4537.5</v>
      </c>
      <c r="M41" s="434">
        <v>2</v>
      </c>
      <c r="N41" s="435">
        <v>9075</v>
      </c>
    </row>
    <row r="42" spans="1:14" ht="14.4" customHeight="1" x14ac:dyDescent="0.3">
      <c r="A42" s="430" t="s">
        <v>397</v>
      </c>
      <c r="B42" s="431" t="s">
        <v>4026</v>
      </c>
      <c r="C42" s="432" t="s">
        <v>398</v>
      </c>
      <c r="D42" s="433" t="s">
        <v>4040</v>
      </c>
      <c r="E42" s="432" t="s">
        <v>388</v>
      </c>
      <c r="F42" s="433" t="s">
        <v>4075</v>
      </c>
      <c r="G42" s="432" t="s">
        <v>381</v>
      </c>
      <c r="H42" s="432" t="s">
        <v>508</v>
      </c>
      <c r="I42" s="432" t="s">
        <v>509</v>
      </c>
      <c r="J42" s="432" t="s">
        <v>510</v>
      </c>
      <c r="K42" s="432" t="s">
        <v>511</v>
      </c>
      <c r="L42" s="434">
        <v>606.57728227304506</v>
      </c>
      <c r="M42" s="434">
        <v>9</v>
      </c>
      <c r="N42" s="435">
        <v>5459.1955404574055</v>
      </c>
    </row>
    <row r="43" spans="1:14" ht="14.4" customHeight="1" x14ac:dyDescent="0.3">
      <c r="A43" s="430" t="s">
        <v>397</v>
      </c>
      <c r="B43" s="431" t="s">
        <v>4026</v>
      </c>
      <c r="C43" s="432" t="s">
        <v>398</v>
      </c>
      <c r="D43" s="433" t="s">
        <v>4040</v>
      </c>
      <c r="E43" s="432" t="s">
        <v>388</v>
      </c>
      <c r="F43" s="433" t="s">
        <v>4075</v>
      </c>
      <c r="G43" s="432" t="s">
        <v>381</v>
      </c>
      <c r="H43" s="432" t="s">
        <v>512</v>
      </c>
      <c r="I43" s="432" t="s">
        <v>394</v>
      </c>
      <c r="J43" s="432" t="s">
        <v>513</v>
      </c>
      <c r="K43" s="432" t="s">
        <v>514</v>
      </c>
      <c r="L43" s="434">
        <v>68.458333333333343</v>
      </c>
      <c r="M43" s="434">
        <v>3</v>
      </c>
      <c r="N43" s="435">
        <v>205.37500000000003</v>
      </c>
    </row>
    <row r="44" spans="1:14" ht="14.4" customHeight="1" x14ac:dyDescent="0.3">
      <c r="A44" s="430" t="s">
        <v>397</v>
      </c>
      <c r="B44" s="431" t="s">
        <v>4026</v>
      </c>
      <c r="C44" s="432" t="s">
        <v>398</v>
      </c>
      <c r="D44" s="433" t="s">
        <v>4040</v>
      </c>
      <c r="E44" s="432" t="s">
        <v>388</v>
      </c>
      <c r="F44" s="433" t="s">
        <v>4075</v>
      </c>
      <c r="G44" s="432" t="s">
        <v>381</v>
      </c>
      <c r="H44" s="432" t="s">
        <v>515</v>
      </c>
      <c r="I44" s="432" t="s">
        <v>394</v>
      </c>
      <c r="J44" s="432" t="s">
        <v>516</v>
      </c>
      <c r="K44" s="432"/>
      <c r="L44" s="434">
        <v>479.801622640809</v>
      </c>
      <c r="M44" s="434">
        <v>214</v>
      </c>
      <c r="N44" s="435">
        <v>102677.54724513313</v>
      </c>
    </row>
    <row r="45" spans="1:14" ht="14.4" customHeight="1" x14ac:dyDescent="0.3">
      <c r="A45" s="430" t="s">
        <v>397</v>
      </c>
      <c r="B45" s="431" t="s">
        <v>4026</v>
      </c>
      <c r="C45" s="432" t="s">
        <v>398</v>
      </c>
      <c r="D45" s="433" t="s">
        <v>4040</v>
      </c>
      <c r="E45" s="432" t="s">
        <v>388</v>
      </c>
      <c r="F45" s="433" t="s">
        <v>4075</v>
      </c>
      <c r="G45" s="432" t="s">
        <v>381</v>
      </c>
      <c r="H45" s="432" t="s">
        <v>517</v>
      </c>
      <c r="I45" s="432" t="s">
        <v>394</v>
      </c>
      <c r="J45" s="432" t="s">
        <v>518</v>
      </c>
      <c r="K45" s="432" t="s">
        <v>519</v>
      </c>
      <c r="L45" s="434">
        <v>75.020296835443276</v>
      </c>
      <c r="M45" s="434">
        <v>3</v>
      </c>
      <c r="N45" s="435">
        <v>225.06089050632983</v>
      </c>
    </row>
    <row r="46" spans="1:14" ht="14.4" customHeight="1" x14ac:dyDescent="0.3">
      <c r="A46" s="430" t="s">
        <v>397</v>
      </c>
      <c r="B46" s="431" t="s">
        <v>4026</v>
      </c>
      <c r="C46" s="432" t="s">
        <v>398</v>
      </c>
      <c r="D46" s="433" t="s">
        <v>4040</v>
      </c>
      <c r="E46" s="432" t="s">
        <v>388</v>
      </c>
      <c r="F46" s="433" t="s">
        <v>4075</v>
      </c>
      <c r="G46" s="432" t="s">
        <v>381</v>
      </c>
      <c r="H46" s="432" t="s">
        <v>520</v>
      </c>
      <c r="I46" s="432" t="s">
        <v>394</v>
      </c>
      <c r="J46" s="432" t="s">
        <v>521</v>
      </c>
      <c r="K46" s="432"/>
      <c r="L46" s="434">
        <v>61.075776768912974</v>
      </c>
      <c r="M46" s="434">
        <v>92</v>
      </c>
      <c r="N46" s="435">
        <v>5618.9714627399935</v>
      </c>
    </row>
    <row r="47" spans="1:14" ht="14.4" customHeight="1" x14ac:dyDescent="0.3">
      <c r="A47" s="430" t="s">
        <v>397</v>
      </c>
      <c r="B47" s="431" t="s">
        <v>4026</v>
      </c>
      <c r="C47" s="432" t="s">
        <v>398</v>
      </c>
      <c r="D47" s="433" t="s">
        <v>4040</v>
      </c>
      <c r="E47" s="432" t="s">
        <v>388</v>
      </c>
      <c r="F47" s="433" t="s">
        <v>4075</v>
      </c>
      <c r="G47" s="432" t="s">
        <v>381</v>
      </c>
      <c r="H47" s="432" t="s">
        <v>522</v>
      </c>
      <c r="I47" s="432" t="s">
        <v>394</v>
      </c>
      <c r="J47" s="432" t="s">
        <v>523</v>
      </c>
      <c r="K47" s="432" t="s">
        <v>524</v>
      </c>
      <c r="L47" s="434">
        <v>94.946962710918953</v>
      </c>
      <c r="M47" s="434">
        <v>1523</v>
      </c>
      <c r="N47" s="435">
        <v>144604.22420872957</v>
      </c>
    </row>
    <row r="48" spans="1:14" ht="14.4" customHeight="1" x14ac:dyDescent="0.3">
      <c r="A48" s="430" t="s">
        <v>397</v>
      </c>
      <c r="B48" s="431" t="s">
        <v>4026</v>
      </c>
      <c r="C48" s="432" t="s">
        <v>398</v>
      </c>
      <c r="D48" s="433" t="s">
        <v>4040</v>
      </c>
      <c r="E48" s="432" t="s">
        <v>388</v>
      </c>
      <c r="F48" s="433" t="s">
        <v>4075</v>
      </c>
      <c r="G48" s="432" t="s">
        <v>381</v>
      </c>
      <c r="H48" s="432" t="s">
        <v>525</v>
      </c>
      <c r="I48" s="432" t="s">
        <v>394</v>
      </c>
      <c r="J48" s="432" t="s">
        <v>526</v>
      </c>
      <c r="K48" s="432" t="s">
        <v>527</v>
      </c>
      <c r="L48" s="434">
        <v>50.368641458525111</v>
      </c>
      <c r="M48" s="434">
        <v>21</v>
      </c>
      <c r="N48" s="435">
        <v>1057.7414706290274</v>
      </c>
    </row>
    <row r="49" spans="1:14" ht="14.4" customHeight="1" x14ac:dyDescent="0.3">
      <c r="A49" s="430" t="s">
        <v>397</v>
      </c>
      <c r="B49" s="431" t="s">
        <v>4026</v>
      </c>
      <c r="C49" s="432" t="s">
        <v>398</v>
      </c>
      <c r="D49" s="433" t="s">
        <v>4040</v>
      </c>
      <c r="E49" s="432" t="s">
        <v>388</v>
      </c>
      <c r="F49" s="433" t="s">
        <v>4075</v>
      </c>
      <c r="G49" s="432" t="s">
        <v>381</v>
      </c>
      <c r="H49" s="432" t="s">
        <v>528</v>
      </c>
      <c r="I49" s="432" t="s">
        <v>394</v>
      </c>
      <c r="J49" s="432" t="s">
        <v>529</v>
      </c>
      <c r="K49" s="432"/>
      <c r="L49" s="434">
        <v>259.36619466696283</v>
      </c>
      <c r="M49" s="434">
        <v>50</v>
      </c>
      <c r="N49" s="435">
        <v>12968.309733348142</v>
      </c>
    </row>
    <row r="50" spans="1:14" ht="14.4" customHeight="1" x14ac:dyDescent="0.3">
      <c r="A50" s="430" t="s">
        <v>397</v>
      </c>
      <c r="B50" s="431" t="s">
        <v>4026</v>
      </c>
      <c r="C50" s="432" t="s">
        <v>398</v>
      </c>
      <c r="D50" s="433" t="s">
        <v>4040</v>
      </c>
      <c r="E50" s="432" t="s">
        <v>388</v>
      </c>
      <c r="F50" s="433" t="s">
        <v>4075</v>
      </c>
      <c r="G50" s="432" t="s">
        <v>381</v>
      </c>
      <c r="H50" s="432" t="s">
        <v>530</v>
      </c>
      <c r="I50" s="432" t="s">
        <v>530</v>
      </c>
      <c r="J50" s="432" t="s">
        <v>531</v>
      </c>
      <c r="K50" s="432" t="s">
        <v>532</v>
      </c>
      <c r="L50" s="434">
        <v>2893.5605137788993</v>
      </c>
      <c r="M50" s="434">
        <v>4</v>
      </c>
      <c r="N50" s="435">
        <v>11574.242055115597</v>
      </c>
    </row>
    <row r="51" spans="1:14" ht="14.4" customHeight="1" x14ac:dyDescent="0.3">
      <c r="A51" s="430" t="s">
        <v>397</v>
      </c>
      <c r="B51" s="431" t="s">
        <v>4026</v>
      </c>
      <c r="C51" s="432" t="s">
        <v>398</v>
      </c>
      <c r="D51" s="433" t="s">
        <v>4040</v>
      </c>
      <c r="E51" s="432" t="s">
        <v>388</v>
      </c>
      <c r="F51" s="433" t="s">
        <v>4075</v>
      </c>
      <c r="G51" s="432" t="s">
        <v>381</v>
      </c>
      <c r="H51" s="432" t="s">
        <v>533</v>
      </c>
      <c r="I51" s="432" t="s">
        <v>533</v>
      </c>
      <c r="J51" s="432" t="s">
        <v>534</v>
      </c>
      <c r="K51" s="432" t="s">
        <v>535</v>
      </c>
      <c r="L51" s="434">
        <v>63.77</v>
      </c>
      <c r="M51" s="434">
        <v>2</v>
      </c>
      <c r="N51" s="435">
        <v>127.54</v>
      </c>
    </row>
    <row r="52" spans="1:14" ht="14.4" customHeight="1" x14ac:dyDescent="0.3">
      <c r="A52" s="430" t="s">
        <v>397</v>
      </c>
      <c r="B52" s="431" t="s">
        <v>4026</v>
      </c>
      <c r="C52" s="432" t="s">
        <v>398</v>
      </c>
      <c r="D52" s="433" t="s">
        <v>4040</v>
      </c>
      <c r="E52" s="432" t="s">
        <v>388</v>
      </c>
      <c r="F52" s="433" t="s">
        <v>4075</v>
      </c>
      <c r="G52" s="432" t="s">
        <v>381</v>
      </c>
      <c r="H52" s="432" t="s">
        <v>536</v>
      </c>
      <c r="I52" s="432" t="s">
        <v>394</v>
      </c>
      <c r="J52" s="432" t="s">
        <v>537</v>
      </c>
      <c r="K52" s="432" t="s">
        <v>538</v>
      </c>
      <c r="L52" s="434">
        <v>826.77840871741887</v>
      </c>
      <c r="M52" s="434">
        <v>1</v>
      </c>
      <c r="N52" s="435">
        <v>826.77840871741887</v>
      </c>
    </row>
    <row r="53" spans="1:14" ht="14.4" customHeight="1" x14ac:dyDescent="0.3">
      <c r="A53" s="430" t="s">
        <v>397</v>
      </c>
      <c r="B53" s="431" t="s">
        <v>4026</v>
      </c>
      <c r="C53" s="432" t="s">
        <v>398</v>
      </c>
      <c r="D53" s="433" t="s">
        <v>4040</v>
      </c>
      <c r="E53" s="432" t="s">
        <v>388</v>
      </c>
      <c r="F53" s="433" t="s">
        <v>4075</v>
      </c>
      <c r="G53" s="432" t="s">
        <v>381</v>
      </c>
      <c r="H53" s="432" t="s">
        <v>539</v>
      </c>
      <c r="I53" s="432" t="s">
        <v>394</v>
      </c>
      <c r="J53" s="432" t="s">
        <v>540</v>
      </c>
      <c r="K53" s="432" t="s">
        <v>541</v>
      </c>
      <c r="L53" s="434">
        <v>56.724185265582506</v>
      </c>
      <c r="M53" s="434">
        <v>1</v>
      </c>
      <c r="N53" s="435">
        <v>56.724185265582506</v>
      </c>
    </row>
    <row r="54" spans="1:14" ht="14.4" customHeight="1" x14ac:dyDescent="0.3">
      <c r="A54" s="430" t="s">
        <v>397</v>
      </c>
      <c r="B54" s="431" t="s">
        <v>4026</v>
      </c>
      <c r="C54" s="432" t="s">
        <v>398</v>
      </c>
      <c r="D54" s="433" t="s">
        <v>4040</v>
      </c>
      <c r="E54" s="432" t="s">
        <v>388</v>
      </c>
      <c r="F54" s="433" t="s">
        <v>4075</v>
      </c>
      <c r="G54" s="432" t="s">
        <v>381</v>
      </c>
      <c r="H54" s="432" t="s">
        <v>542</v>
      </c>
      <c r="I54" s="432" t="s">
        <v>542</v>
      </c>
      <c r="J54" s="432" t="s">
        <v>413</v>
      </c>
      <c r="K54" s="432" t="s">
        <v>543</v>
      </c>
      <c r="L54" s="434">
        <v>248.24999999999997</v>
      </c>
      <c r="M54" s="434">
        <v>1</v>
      </c>
      <c r="N54" s="435">
        <v>248.24999999999997</v>
      </c>
    </row>
    <row r="55" spans="1:14" ht="14.4" customHeight="1" x14ac:dyDescent="0.3">
      <c r="A55" s="430" t="s">
        <v>397</v>
      </c>
      <c r="B55" s="431" t="s">
        <v>4026</v>
      </c>
      <c r="C55" s="432" t="s">
        <v>398</v>
      </c>
      <c r="D55" s="433" t="s">
        <v>4040</v>
      </c>
      <c r="E55" s="432" t="s">
        <v>388</v>
      </c>
      <c r="F55" s="433" t="s">
        <v>4075</v>
      </c>
      <c r="G55" s="432" t="s">
        <v>381</v>
      </c>
      <c r="H55" s="432" t="s">
        <v>544</v>
      </c>
      <c r="I55" s="432" t="s">
        <v>544</v>
      </c>
      <c r="J55" s="432" t="s">
        <v>545</v>
      </c>
      <c r="K55" s="432" t="s">
        <v>546</v>
      </c>
      <c r="L55" s="434">
        <v>4820.5195835451059</v>
      </c>
      <c r="M55" s="434">
        <v>4</v>
      </c>
      <c r="N55" s="435">
        <v>19282.078334180424</v>
      </c>
    </row>
    <row r="56" spans="1:14" ht="14.4" customHeight="1" x14ac:dyDescent="0.3">
      <c r="A56" s="430" t="s">
        <v>397</v>
      </c>
      <c r="B56" s="431" t="s">
        <v>4026</v>
      </c>
      <c r="C56" s="432" t="s">
        <v>398</v>
      </c>
      <c r="D56" s="433" t="s">
        <v>4040</v>
      </c>
      <c r="E56" s="432" t="s">
        <v>388</v>
      </c>
      <c r="F56" s="433" t="s">
        <v>4075</v>
      </c>
      <c r="G56" s="432" t="s">
        <v>381</v>
      </c>
      <c r="H56" s="432" t="s">
        <v>547</v>
      </c>
      <c r="I56" s="432" t="s">
        <v>547</v>
      </c>
      <c r="J56" s="432" t="s">
        <v>548</v>
      </c>
      <c r="K56" s="432" t="s">
        <v>549</v>
      </c>
      <c r="L56" s="434">
        <v>250.80000000000004</v>
      </c>
      <c r="M56" s="434">
        <v>2</v>
      </c>
      <c r="N56" s="435">
        <v>501.60000000000008</v>
      </c>
    </row>
    <row r="57" spans="1:14" ht="14.4" customHeight="1" x14ac:dyDescent="0.3">
      <c r="A57" s="430" t="s">
        <v>397</v>
      </c>
      <c r="B57" s="431" t="s">
        <v>4026</v>
      </c>
      <c r="C57" s="432" t="s">
        <v>398</v>
      </c>
      <c r="D57" s="433" t="s">
        <v>4040</v>
      </c>
      <c r="E57" s="432" t="s">
        <v>388</v>
      </c>
      <c r="F57" s="433" t="s">
        <v>4075</v>
      </c>
      <c r="G57" s="432" t="s">
        <v>381</v>
      </c>
      <c r="H57" s="432" t="s">
        <v>550</v>
      </c>
      <c r="I57" s="432" t="s">
        <v>550</v>
      </c>
      <c r="J57" s="432" t="s">
        <v>551</v>
      </c>
      <c r="K57" s="432" t="s">
        <v>552</v>
      </c>
      <c r="L57" s="434">
        <v>482.72887501648563</v>
      </c>
      <c r="M57" s="434">
        <v>14</v>
      </c>
      <c r="N57" s="435">
        <v>6758.2042502307986</v>
      </c>
    </row>
    <row r="58" spans="1:14" ht="14.4" customHeight="1" x14ac:dyDescent="0.3">
      <c r="A58" s="430" t="s">
        <v>397</v>
      </c>
      <c r="B58" s="431" t="s">
        <v>4026</v>
      </c>
      <c r="C58" s="432" t="s">
        <v>398</v>
      </c>
      <c r="D58" s="433" t="s">
        <v>4040</v>
      </c>
      <c r="E58" s="432" t="s">
        <v>388</v>
      </c>
      <c r="F58" s="433" t="s">
        <v>4075</v>
      </c>
      <c r="G58" s="432" t="s">
        <v>381</v>
      </c>
      <c r="H58" s="432" t="s">
        <v>553</v>
      </c>
      <c r="I58" s="432" t="s">
        <v>554</v>
      </c>
      <c r="J58" s="432" t="s">
        <v>555</v>
      </c>
      <c r="K58" s="432" t="s">
        <v>556</v>
      </c>
      <c r="L58" s="434">
        <v>92.99047277201295</v>
      </c>
      <c r="M58" s="434">
        <v>4</v>
      </c>
      <c r="N58" s="435">
        <v>371.9618910880518</v>
      </c>
    </row>
    <row r="59" spans="1:14" ht="14.4" customHeight="1" x14ac:dyDescent="0.3">
      <c r="A59" s="430" t="s">
        <v>397</v>
      </c>
      <c r="B59" s="431" t="s">
        <v>4026</v>
      </c>
      <c r="C59" s="432" t="s">
        <v>398</v>
      </c>
      <c r="D59" s="433" t="s">
        <v>4040</v>
      </c>
      <c r="E59" s="432" t="s">
        <v>388</v>
      </c>
      <c r="F59" s="433" t="s">
        <v>4075</v>
      </c>
      <c r="G59" s="432" t="s">
        <v>381</v>
      </c>
      <c r="H59" s="432" t="s">
        <v>557</v>
      </c>
      <c r="I59" s="432" t="s">
        <v>557</v>
      </c>
      <c r="J59" s="432" t="s">
        <v>551</v>
      </c>
      <c r="K59" s="432" t="s">
        <v>558</v>
      </c>
      <c r="L59" s="434">
        <v>608.8680913324157</v>
      </c>
      <c r="M59" s="434">
        <v>13</v>
      </c>
      <c r="N59" s="435">
        <v>7915.285187321404</v>
      </c>
    </row>
    <row r="60" spans="1:14" ht="14.4" customHeight="1" x14ac:dyDescent="0.3">
      <c r="A60" s="430" t="s">
        <v>397</v>
      </c>
      <c r="B60" s="431" t="s">
        <v>4026</v>
      </c>
      <c r="C60" s="432" t="s">
        <v>398</v>
      </c>
      <c r="D60" s="433" t="s">
        <v>4040</v>
      </c>
      <c r="E60" s="432" t="s">
        <v>559</v>
      </c>
      <c r="F60" s="433" t="s">
        <v>4076</v>
      </c>
      <c r="G60" s="432" t="s">
        <v>381</v>
      </c>
      <c r="H60" s="432" t="s">
        <v>560</v>
      </c>
      <c r="I60" s="432" t="s">
        <v>561</v>
      </c>
      <c r="J60" s="432" t="s">
        <v>562</v>
      </c>
      <c r="K60" s="432" t="s">
        <v>563</v>
      </c>
      <c r="L60" s="434">
        <v>67.740190580741171</v>
      </c>
      <c r="M60" s="434">
        <v>55</v>
      </c>
      <c r="N60" s="435">
        <v>3725.7104819407646</v>
      </c>
    </row>
    <row r="61" spans="1:14" ht="14.4" customHeight="1" x14ac:dyDescent="0.3">
      <c r="A61" s="430" t="s">
        <v>397</v>
      </c>
      <c r="B61" s="431" t="s">
        <v>4026</v>
      </c>
      <c r="C61" s="432" t="s">
        <v>398</v>
      </c>
      <c r="D61" s="433" t="s">
        <v>4040</v>
      </c>
      <c r="E61" s="432" t="s">
        <v>559</v>
      </c>
      <c r="F61" s="433" t="s">
        <v>4076</v>
      </c>
      <c r="G61" s="432" t="s">
        <v>381</v>
      </c>
      <c r="H61" s="432" t="s">
        <v>564</v>
      </c>
      <c r="I61" s="432" t="s">
        <v>565</v>
      </c>
      <c r="J61" s="432" t="s">
        <v>566</v>
      </c>
      <c r="K61" s="432" t="s">
        <v>567</v>
      </c>
      <c r="L61" s="434">
        <v>88.209998815725058</v>
      </c>
      <c r="M61" s="434">
        <v>9</v>
      </c>
      <c r="N61" s="435">
        <v>793.88998934152551</v>
      </c>
    </row>
    <row r="62" spans="1:14" ht="14.4" customHeight="1" x14ac:dyDescent="0.3">
      <c r="A62" s="430" t="s">
        <v>397</v>
      </c>
      <c r="B62" s="431" t="s">
        <v>4026</v>
      </c>
      <c r="C62" s="432" t="s">
        <v>398</v>
      </c>
      <c r="D62" s="433" t="s">
        <v>4040</v>
      </c>
      <c r="E62" s="432" t="s">
        <v>559</v>
      </c>
      <c r="F62" s="433" t="s">
        <v>4076</v>
      </c>
      <c r="G62" s="432" t="s">
        <v>381</v>
      </c>
      <c r="H62" s="432" t="s">
        <v>568</v>
      </c>
      <c r="I62" s="432" t="s">
        <v>569</v>
      </c>
      <c r="J62" s="432" t="s">
        <v>570</v>
      </c>
      <c r="K62" s="432" t="s">
        <v>571</v>
      </c>
      <c r="L62" s="434">
        <v>52.37</v>
      </c>
      <c r="M62" s="434">
        <v>16</v>
      </c>
      <c r="N62" s="435">
        <v>837.92</v>
      </c>
    </row>
    <row r="63" spans="1:14" ht="14.4" customHeight="1" x14ac:dyDescent="0.3">
      <c r="A63" s="430" t="s">
        <v>397</v>
      </c>
      <c r="B63" s="431" t="s">
        <v>4026</v>
      </c>
      <c r="C63" s="432" t="s">
        <v>398</v>
      </c>
      <c r="D63" s="433" t="s">
        <v>4040</v>
      </c>
      <c r="E63" s="432" t="s">
        <v>559</v>
      </c>
      <c r="F63" s="433" t="s">
        <v>4076</v>
      </c>
      <c r="G63" s="432" t="s">
        <v>381</v>
      </c>
      <c r="H63" s="432" t="s">
        <v>572</v>
      </c>
      <c r="I63" s="432" t="s">
        <v>573</v>
      </c>
      <c r="J63" s="432" t="s">
        <v>574</v>
      </c>
      <c r="K63" s="432" t="s">
        <v>563</v>
      </c>
      <c r="L63" s="434">
        <v>59.6</v>
      </c>
      <c r="M63" s="434">
        <v>10</v>
      </c>
      <c r="N63" s="435">
        <v>596</v>
      </c>
    </row>
    <row r="64" spans="1:14" ht="14.4" customHeight="1" x14ac:dyDescent="0.3">
      <c r="A64" s="430" t="s">
        <v>397</v>
      </c>
      <c r="B64" s="431" t="s">
        <v>4026</v>
      </c>
      <c r="C64" s="432" t="s">
        <v>398</v>
      </c>
      <c r="D64" s="433" t="s">
        <v>4040</v>
      </c>
      <c r="E64" s="432" t="s">
        <v>559</v>
      </c>
      <c r="F64" s="433" t="s">
        <v>4076</v>
      </c>
      <c r="G64" s="432" t="s">
        <v>381</v>
      </c>
      <c r="H64" s="432" t="s">
        <v>575</v>
      </c>
      <c r="I64" s="432" t="s">
        <v>575</v>
      </c>
      <c r="J64" s="432" t="s">
        <v>576</v>
      </c>
      <c r="K64" s="432" t="s">
        <v>577</v>
      </c>
      <c r="L64" s="434">
        <v>1942.47</v>
      </c>
      <c r="M64" s="434">
        <v>5</v>
      </c>
      <c r="N64" s="435">
        <v>9712.35</v>
      </c>
    </row>
    <row r="65" spans="1:14" ht="14.4" customHeight="1" x14ac:dyDescent="0.3">
      <c r="A65" s="430" t="s">
        <v>397</v>
      </c>
      <c r="B65" s="431" t="s">
        <v>4026</v>
      </c>
      <c r="C65" s="432" t="s">
        <v>398</v>
      </c>
      <c r="D65" s="433" t="s">
        <v>4040</v>
      </c>
      <c r="E65" s="432" t="s">
        <v>559</v>
      </c>
      <c r="F65" s="433" t="s">
        <v>4076</v>
      </c>
      <c r="G65" s="432" t="s">
        <v>381</v>
      </c>
      <c r="H65" s="432" t="s">
        <v>578</v>
      </c>
      <c r="I65" s="432" t="s">
        <v>579</v>
      </c>
      <c r="J65" s="432" t="s">
        <v>580</v>
      </c>
      <c r="K65" s="432" t="s">
        <v>581</v>
      </c>
      <c r="L65" s="434">
        <v>44.162662768018606</v>
      </c>
      <c r="M65" s="434">
        <v>83</v>
      </c>
      <c r="N65" s="435">
        <v>3665.5010097455443</v>
      </c>
    </row>
    <row r="66" spans="1:14" ht="14.4" customHeight="1" x14ac:dyDescent="0.3">
      <c r="A66" s="430" t="s">
        <v>397</v>
      </c>
      <c r="B66" s="431" t="s">
        <v>4026</v>
      </c>
      <c r="C66" s="432" t="s">
        <v>582</v>
      </c>
      <c r="D66" s="433" t="s">
        <v>4041</v>
      </c>
      <c r="E66" s="432" t="s">
        <v>388</v>
      </c>
      <c r="F66" s="433" t="s">
        <v>4075</v>
      </c>
      <c r="G66" s="432" t="s">
        <v>381</v>
      </c>
      <c r="H66" s="432" t="s">
        <v>399</v>
      </c>
      <c r="I66" s="432" t="s">
        <v>400</v>
      </c>
      <c r="J66" s="432" t="s">
        <v>401</v>
      </c>
      <c r="K66" s="432" t="s">
        <v>402</v>
      </c>
      <c r="L66" s="434">
        <v>87.030000000000015</v>
      </c>
      <c r="M66" s="434">
        <v>4</v>
      </c>
      <c r="N66" s="435">
        <v>348.12000000000006</v>
      </c>
    </row>
    <row r="67" spans="1:14" ht="14.4" customHeight="1" x14ac:dyDescent="0.3">
      <c r="A67" s="430" t="s">
        <v>397</v>
      </c>
      <c r="B67" s="431" t="s">
        <v>4026</v>
      </c>
      <c r="C67" s="432" t="s">
        <v>582</v>
      </c>
      <c r="D67" s="433" t="s">
        <v>4041</v>
      </c>
      <c r="E67" s="432" t="s">
        <v>388</v>
      </c>
      <c r="F67" s="433" t="s">
        <v>4075</v>
      </c>
      <c r="G67" s="432" t="s">
        <v>381</v>
      </c>
      <c r="H67" s="432" t="s">
        <v>407</v>
      </c>
      <c r="I67" s="432" t="s">
        <v>408</v>
      </c>
      <c r="J67" s="432" t="s">
        <v>409</v>
      </c>
      <c r="K67" s="432" t="s">
        <v>410</v>
      </c>
      <c r="L67" s="434">
        <v>73.215801899841637</v>
      </c>
      <c r="M67" s="434">
        <v>14</v>
      </c>
      <c r="N67" s="435">
        <v>1025.021226597783</v>
      </c>
    </row>
    <row r="68" spans="1:14" ht="14.4" customHeight="1" x14ac:dyDescent="0.3">
      <c r="A68" s="430" t="s">
        <v>397</v>
      </c>
      <c r="B68" s="431" t="s">
        <v>4026</v>
      </c>
      <c r="C68" s="432" t="s">
        <v>582</v>
      </c>
      <c r="D68" s="433" t="s">
        <v>4041</v>
      </c>
      <c r="E68" s="432" t="s">
        <v>388</v>
      </c>
      <c r="F68" s="433" t="s">
        <v>4075</v>
      </c>
      <c r="G68" s="432" t="s">
        <v>381</v>
      </c>
      <c r="H68" s="432" t="s">
        <v>411</v>
      </c>
      <c r="I68" s="432" t="s">
        <v>412</v>
      </c>
      <c r="J68" s="432" t="s">
        <v>413</v>
      </c>
      <c r="K68" s="432" t="s">
        <v>414</v>
      </c>
      <c r="L68" s="434">
        <v>74.87</v>
      </c>
      <c r="M68" s="434">
        <v>9</v>
      </c>
      <c r="N68" s="435">
        <v>673.83</v>
      </c>
    </row>
    <row r="69" spans="1:14" ht="14.4" customHeight="1" x14ac:dyDescent="0.3">
      <c r="A69" s="430" t="s">
        <v>397</v>
      </c>
      <c r="B69" s="431" t="s">
        <v>4026</v>
      </c>
      <c r="C69" s="432" t="s">
        <v>582</v>
      </c>
      <c r="D69" s="433" t="s">
        <v>4041</v>
      </c>
      <c r="E69" s="432" t="s">
        <v>388</v>
      </c>
      <c r="F69" s="433" t="s">
        <v>4075</v>
      </c>
      <c r="G69" s="432" t="s">
        <v>381</v>
      </c>
      <c r="H69" s="432" t="s">
        <v>419</v>
      </c>
      <c r="I69" s="432" t="s">
        <v>394</v>
      </c>
      <c r="J69" s="432" t="s">
        <v>420</v>
      </c>
      <c r="K69" s="432"/>
      <c r="L69" s="434">
        <v>639.01</v>
      </c>
      <c r="M69" s="434">
        <v>1</v>
      </c>
      <c r="N69" s="435">
        <v>639.01</v>
      </c>
    </row>
    <row r="70" spans="1:14" ht="14.4" customHeight="1" x14ac:dyDescent="0.3">
      <c r="A70" s="430" t="s">
        <v>397</v>
      </c>
      <c r="B70" s="431" t="s">
        <v>4026</v>
      </c>
      <c r="C70" s="432" t="s">
        <v>582</v>
      </c>
      <c r="D70" s="433" t="s">
        <v>4041</v>
      </c>
      <c r="E70" s="432" t="s">
        <v>388</v>
      </c>
      <c r="F70" s="433" t="s">
        <v>4075</v>
      </c>
      <c r="G70" s="432" t="s">
        <v>381</v>
      </c>
      <c r="H70" s="432" t="s">
        <v>583</v>
      </c>
      <c r="I70" s="432" t="s">
        <v>584</v>
      </c>
      <c r="J70" s="432" t="s">
        <v>585</v>
      </c>
      <c r="K70" s="432" t="s">
        <v>586</v>
      </c>
      <c r="L70" s="434">
        <v>55.56</v>
      </c>
      <c r="M70" s="434">
        <v>4</v>
      </c>
      <c r="N70" s="435">
        <v>222.24</v>
      </c>
    </row>
    <row r="71" spans="1:14" ht="14.4" customHeight="1" x14ac:dyDescent="0.3">
      <c r="A71" s="430" t="s">
        <v>397</v>
      </c>
      <c r="B71" s="431" t="s">
        <v>4026</v>
      </c>
      <c r="C71" s="432" t="s">
        <v>582</v>
      </c>
      <c r="D71" s="433" t="s">
        <v>4041</v>
      </c>
      <c r="E71" s="432" t="s">
        <v>388</v>
      </c>
      <c r="F71" s="433" t="s">
        <v>4075</v>
      </c>
      <c r="G71" s="432" t="s">
        <v>381</v>
      </c>
      <c r="H71" s="432" t="s">
        <v>434</v>
      </c>
      <c r="I71" s="432" t="s">
        <v>394</v>
      </c>
      <c r="J71" s="432" t="s">
        <v>435</v>
      </c>
      <c r="K71" s="432"/>
      <c r="L71" s="434">
        <v>111.23506839625456</v>
      </c>
      <c r="M71" s="434">
        <v>5</v>
      </c>
      <c r="N71" s="435">
        <v>556.17534198127282</v>
      </c>
    </row>
    <row r="72" spans="1:14" ht="14.4" customHeight="1" x14ac:dyDescent="0.3">
      <c r="A72" s="430" t="s">
        <v>397</v>
      </c>
      <c r="B72" s="431" t="s">
        <v>4026</v>
      </c>
      <c r="C72" s="432" t="s">
        <v>582</v>
      </c>
      <c r="D72" s="433" t="s">
        <v>4041</v>
      </c>
      <c r="E72" s="432" t="s">
        <v>388</v>
      </c>
      <c r="F72" s="433" t="s">
        <v>4075</v>
      </c>
      <c r="G72" s="432" t="s">
        <v>381</v>
      </c>
      <c r="H72" s="432" t="s">
        <v>438</v>
      </c>
      <c r="I72" s="432" t="s">
        <v>439</v>
      </c>
      <c r="J72" s="432" t="s">
        <v>440</v>
      </c>
      <c r="K72" s="432" t="s">
        <v>441</v>
      </c>
      <c r="L72" s="434">
        <v>537.86682303707437</v>
      </c>
      <c r="M72" s="434">
        <v>5</v>
      </c>
      <c r="N72" s="435">
        <v>2689.334115185372</v>
      </c>
    </row>
    <row r="73" spans="1:14" ht="14.4" customHeight="1" x14ac:dyDescent="0.3">
      <c r="A73" s="430" t="s">
        <v>397</v>
      </c>
      <c r="B73" s="431" t="s">
        <v>4026</v>
      </c>
      <c r="C73" s="432" t="s">
        <v>582</v>
      </c>
      <c r="D73" s="433" t="s">
        <v>4041</v>
      </c>
      <c r="E73" s="432" t="s">
        <v>388</v>
      </c>
      <c r="F73" s="433" t="s">
        <v>4075</v>
      </c>
      <c r="G73" s="432" t="s">
        <v>381</v>
      </c>
      <c r="H73" s="432" t="s">
        <v>442</v>
      </c>
      <c r="I73" s="432" t="s">
        <v>443</v>
      </c>
      <c r="J73" s="432" t="s">
        <v>440</v>
      </c>
      <c r="K73" s="432" t="s">
        <v>444</v>
      </c>
      <c r="L73" s="434">
        <v>312.84000000000003</v>
      </c>
      <c r="M73" s="434">
        <v>8</v>
      </c>
      <c r="N73" s="435">
        <v>2502.7200000000003</v>
      </c>
    </row>
    <row r="74" spans="1:14" ht="14.4" customHeight="1" x14ac:dyDescent="0.3">
      <c r="A74" s="430" t="s">
        <v>397</v>
      </c>
      <c r="B74" s="431" t="s">
        <v>4026</v>
      </c>
      <c r="C74" s="432" t="s">
        <v>582</v>
      </c>
      <c r="D74" s="433" t="s">
        <v>4041</v>
      </c>
      <c r="E74" s="432" t="s">
        <v>388</v>
      </c>
      <c r="F74" s="433" t="s">
        <v>4075</v>
      </c>
      <c r="G74" s="432" t="s">
        <v>381</v>
      </c>
      <c r="H74" s="432" t="s">
        <v>587</v>
      </c>
      <c r="I74" s="432" t="s">
        <v>588</v>
      </c>
      <c r="J74" s="432" t="s">
        <v>440</v>
      </c>
      <c r="K74" s="432" t="s">
        <v>589</v>
      </c>
      <c r="L74" s="434">
        <v>245.40999999999997</v>
      </c>
      <c r="M74" s="434">
        <v>8</v>
      </c>
      <c r="N74" s="435">
        <v>1963.2799999999997</v>
      </c>
    </row>
    <row r="75" spans="1:14" ht="14.4" customHeight="1" x14ac:dyDescent="0.3">
      <c r="A75" s="430" t="s">
        <v>397</v>
      </c>
      <c r="B75" s="431" t="s">
        <v>4026</v>
      </c>
      <c r="C75" s="432" t="s">
        <v>582</v>
      </c>
      <c r="D75" s="433" t="s">
        <v>4041</v>
      </c>
      <c r="E75" s="432" t="s">
        <v>388</v>
      </c>
      <c r="F75" s="433" t="s">
        <v>4075</v>
      </c>
      <c r="G75" s="432" t="s">
        <v>381</v>
      </c>
      <c r="H75" s="432" t="s">
        <v>451</v>
      </c>
      <c r="I75" s="432" t="s">
        <v>394</v>
      </c>
      <c r="J75" s="432" t="s">
        <v>452</v>
      </c>
      <c r="K75" s="432" t="s">
        <v>453</v>
      </c>
      <c r="L75" s="434">
        <v>23.7</v>
      </c>
      <c r="M75" s="434">
        <v>42</v>
      </c>
      <c r="N75" s="435">
        <v>995.4</v>
      </c>
    </row>
    <row r="76" spans="1:14" ht="14.4" customHeight="1" x14ac:dyDescent="0.3">
      <c r="A76" s="430" t="s">
        <v>397</v>
      </c>
      <c r="B76" s="431" t="s">
        <v>4026</v>
      </c>
      <c r="C76" s="432" t="s">
        <v>582</v>
      </c>
      <c r="D76" s="433" t="s">
        <v>4041</v>
      </c>
      <c r="E76" s="432" t="s">
        <v>388</v>
      </c>
      <c r="F76" s="433" t="s">
        <v>4075</v>
      </c>
      <c r="G76" s="432" t="s">
        <v>381</v>
      </c>
      <c r="H76" s="432" t="s">
        <v>454</v>
      </c>
      <c r="I76" s="432" t="s">
        <v>455</v>
      </c>
      <c r="J76" s="432" t="s">
        <v>456</v>
      </c>
      <c r="K76" s="432" t="s">
        <v>457</v>
      </c>
      <c r="L76" s="434">
        <v>33.719999999999985</v>
      </c>
      <c r="M76" s="434">
        <v>2</v>
      </c>
      <c r="N76" s="435">
        <v>67.439999999999969</v>
      </c>
    </row>
    <row r="77" spans="1:14" ht="14.4" customHeight="1" x14ac:dyDescent="0.3">
      <c r="A77" s="430" t="s">
        <v>397</v>
      </c>
      <c r="B77" s="431" t="s">
        <v>4026</v>
      </c>
      <c r="C77" s="432" t="s">
        <v>582</v>
      </c>
      <c r="D77" s="433" t="s">
        <v>4041</v>
      </c>
      <c r="E77" s="432" t="s">
        <v>388</v>
      </c>
      <c r="F77" s="433" t="s">
        <v>4075</v>
      </c>
      <c r="G77" s="432" t="s">
        <v>381</v>
      </c>
      <c r="H77" s="432" t="s">
        <v>458</v>
      </c>
      <c r="I77" s="432" t="s">
        <v>459</v>
      </c>
      <c r="J77" s="432" t="s">
        <v>460</v>
      </c>
      <c r="K77" s="432" t="s">
        <v>461</v>
      </c>
      <c r="L77" s="434">
        <v>61.839959913713415</v>
      </c>
      <c r="M77" s="434">
        <v>10</v>
      </c>
      <c r="N77" s="435">
        <v>618.39959913713415</v>
      </c>
    </row>
    <row r="78" spans="1:14" ht="14.4" customHeight="1" x14ac:dyDescent="0.3">
      <c r="A78" s="430" t="s">
        <v>397</v>
      </c>
      <c r="B78" s="431" t="s">
        <v>4026</v>
      </c>
      <c r="C78" s="432" t="s">
        <v>582</v>
      </c>
      <c r="D78" s="433" t="s">
        <v>4041</v>
      </c>
      <c r="E78" s="432" t="s">
        <v>388</v>
      </c>
      <c r="F78" s="433" t="s">
        <v>4075</v>
      </c>
      <c r="G78" s="432" t="s">
        <v>381</v>
      </c>
      <c r="H78" s="432" t="s">
        <v>465</v>
      </c>
      <c r="I78" s="432" t="s">
        <v>466</v>
      </c>
      <c r="J78" s="432" t="s">
        <v>440</v>
      </c>
      <c r="K78" s="432" t="s">
        <v>467</v>
      </c>
      <c r="L78" s="434">
        <v>201.29999999999995</v>
      </c>
      <c r="M78" s="434">
        <v>5</v>
      </c>
      <c r="N78" s="435">
        <v>1006.4999999999998</v>
      </c>
    </row>
    <row r="79" spans="1:14" ht="14.4" customHeight="1" x14ac:dyDescent="0.3">
      <c r="A79" s="430" t="s">
        <v>397</v>
      </c>
      <c r="B79" s="431" t="s">
        <v>4026</v>
      </c>
      <c r="C79" s="432" t="s">
        <v>582</v>
      </c>
      <c r="D79" s="433" t="s">
        <v>4041</v>
      </c>
      <c r="E79" s="432" t="s">
        <v>388</v>
      </c>
      <c r="F79" s="433" t="s">
        <v>4075</v>
      </c>
      <c r="G79" s="432" t="s">
        <v>381</v>
      </c>
      <c r="H79" s="432" t="s">
        <v>500</v>
      </c>
      <c r="I79" s="432" t="s">
        <v>394</v>
      </c>
      <c r="J79" s="432" t="s">
        <v>501</v>
      </c>
      <c r="K79" s="432"/>
      <c r="L79" s="434">
        <v>73.607813260397762</v>
      </c>
      <c r="M79" s="434">
        <v>20</v>
      </c>
      <c r="N79" s="435">
        <v>1472.1562652079551</v>
      </c>
    </row>
    <row r="80" spans="1:14" ht="14.4" customHeight="1" x14ac:dyDescent="0.3">
      <c r="A80" s="430" t="s">
        <v>397</v>
      </c>
      <c r="B80" s="431" t="s">
        <v>4026</v>
      </c>
      <c r="C80" s="432" t="s">
        <v>582</v>
      </c>
      <c r="D80" s="433" t="s">
        <v>4041</v>
      </c>
      <c r="E80" s="432" t="s">
        <v>388</v>
      </c>
      <c r="F80" s="433" t="s">
        <v>4075</v>
      </c>
      <c r="G80" s="432" t="s">
        <v>381</v>
      </c>
      <c r="H80" s="432" t="s">
        <v>508</v>
      </c>
      <c r="I80" s="432" t="s">
        <v>509</v>
      </c>
      <c r="J80" s="432" t="s">
        <v>510</v>
      </c>
      <c r="K80" s="432" t="s">
        <v>511</v>
      </c>
      <c r="L80" s="434">
        <v>617.98000000000025</v>
      </c>
      <c r="M80" s="434">
        <v>4</v>
      </c>
      <c r="N80" s="435">
        <v>2471.920000000001</v>
      </c>
    </row>
    <row r="81" spans="1:14" ht="14.4" customHeight="1" x14ac:dyDescent="0.3">
      <c r="A81" s="430" t="s">
        <v>397</v>
      </c>
      <c r="B81" s="431" t="s">
        <v>4026</v>
      </c>
      <c r="C81" s="432" t="s">
        <v>582</v>
      </c>
      <c r="D81" s="433" t="s">
        <v>4041</v>
      </c>
      <c r="E81" s="432" t="s">
        <v>388</v>
      </c>
      <c r="F81" s="433" t="s">
        <v>4075</v>
      </c>
      <c r="G81" s="432" t="s">
        <v>381</v>
      </c>
      <c r="H81" s="432" t="s">
        <v>520</v>
      </c>
      <c r="I81" s="432" t="s">
        <v>394</v>
      </c>
      <c r="J81" s="432" t="s">
        <v>521</v>
      </c>
      <c r="K81" s="432"/>
      <c r="L81" s="434">
        <v>62.195523398526689</v>
      </c>
      <c r="M81" s="434">
        <v>2</v>
      </c>
      <c r="N81" s="435">
        <v>124.39104679705338</v>
      </c>
    </row>
    <row r="82" spans="1:14" ht="14.4" customHeight="1" x14ac:dyDescent="0.3">
      <c r="A82" s="430" t="s">
        <v>590</v>
      </c>
      <c r="B82" s="431" t="s">
        <v>4027</v>
      </c>
      <c r="C82" s="432" t="s">
        <v>591</v>
      </c>
      <c r="D82" s="433" t="s">
        <v>4042</v>
      </c>
      <c r="E82" s="432" t="s">
        <v>388</v>
      </c>
      <c r="F82" s="433" t="s">
        <v>4075</v>
      </c>
      <c r="G82" s="432" t="s">
        <v>381</v>
      </c>
      <c r="H82" s="432" t="s">
        <v>592</v>
      </c>
      <c r="I82" s="432" t="s">
        <v>593</v>
      </c>
      <c r="J82" s="432" t="s">
        <v>594</v>
      </c>
      <c r="K82" s="432" t="s">
        <v>595</v>
      </c>
      <c r="L82" s="434">
        <v>82.067895671141258</v>
      </c>
      <c r="M82" s="434">
        <v>1</v>
      </c>
      <c r="N82" s="435">
        <v>82.067895671141258</v>
      </c>
    </row>
    <row r="83" spans="1:14" ht="14.4" customHeight="1" x14ac:dyDescent="0.3">
      <c r="A83" s="430" t="s">
        <v>590</v>
      </c>
      <c r="B83" s="431" t="s">
        <v>4027</v>
      </c>
      <c r="C83" s="432" t="s">
        <v>591</v>
      </c>
      <c r="D83" s="433" t="s">
        <v>4042</v>
      </c>
      <c r="E83" s="432" t="s">
        <v>388</v>
      </c>
      <c r="F83" s="433" t="s">
        <v>4075</v>
      </c>
      <c r="G83" s="432" t="s">
        <v>381</v>
      </c>
      <c r="H83" s="432" t="s">
        <v>596</v>
      </c>
      <c r="I83" s="432" t="s">
        <v>394</v>
      </c>
      <c r="J83" s="432" t="s">
        <v>597</v>
      </c>
      <c r="K83" s="432"/>
      <c r="L83" s="434">
        <v>67.760004468725512</v>
      </c>
      <c r="M83" s="434">
        <v>8</v>
      </c>
      <c r="N83" s="435">
        <v>542.0800357498041</v>
      </c>
    </row>
    <row r="84" spans="1:14" ht="14.4" customHeight="1" x14ac:dyDescent="0.3">
      <c r="A84" s="430" t="s">
        <v>590</v>
      </c>
      <c r="B84" s="431" t="s">
        <v>4027</v>
      </c>
      <c r="C84" s="432" t="s">
        <v>591</v>
      </c>
      <c r="D84" s="433" t="s">
        <v>4042</v>
      </c>
      <c r="E84" s="432" t="s">
        <v>388</v>
      </c>
      <c r="F84" s="433" t="s">
        <v>4075</v>
      </c>
      <c r="G84" s="432" t="s">
        <v>381</v>
      </c>
      <c r="H84" s="432" t="s">
        <v>598</v>
      </c>
      <c r="I84" s="432" t="s">
        <v>394</v>
      </c>
      <c r="J84" s="432" t="s">
        <v>599</v>
      </c>
      <c r="K84" s="432"/>
      <c r="L84" s="434">
        <v>31.871410605187894</v>
      </c>
      <c r="M84" s="434">
        <v>4</v>
      </c>
      <c r="N84" s="435">
        <v>127.48564242075157</v>
      </c>
    </row>
    <row r="85" spans="1:14" ht="14.4" customHeight="1" x14ac:dyDescent="0.3">
      <c r="A85" s="430" t="s">
        <v>590</v>
      </c>
      <c r="B85" s="431" t="s">
        <v>4027</v>
      </c>
      <c r="C85" s="432" t="s">
        <v>591</v>
      </c>
      <c r="D85" s="433" t="s">
        <v>4042</v>
      </c>
      <c r="E85" s="432" t="s">
        <v>388</v>
      </c>
      <c r="F85" s="433" t="s">
        <v>4075</v>
      </c>
      <c r="G85" s="432" t="s">
        <v>381</v>
      </c>
      <c r="H85" s="432" t="s">
        <v>600</v>
      </c>
      <c r="I85" s="432" t="s">
        <v>394</v>
      </c>
      <c r="J85" s="432" t="s">
        <v>601</v>
      </c>
      <c r="K85" s="432"/>
      <c r="L85" s="434">
        <v>530.23760613936349</v>
      </c>
      <c r="M85" s="434">
        <v>104</v>
      </c>
      <c r="N85" s="435">
        <v>55144.711038493799</v>
      </c>
    </row>
    <row r="86" spans="1:14" ht="14.4" customHeight="1" x14ac:dyDescent="0.3">
      <c r="A86" s="430" t="s">
        <v>590</v>
      </c>
      <c r="B86" s="431" t="s">
        <v>4027</v>
      </c>
      <c r="C86" s="432" t="s">
        <v>591</v>
      </c>
      <c r="D86" s="433" t="s">
        <v>4042</v>
      </c>
      <c r="E86" s="432" t="s">
        <v>388</v>
      </c>
      <c r="F86" s="433" t="s">
        <v>4075</v>
      </c>
      <c r="G86" s="432" t="s">
        <v>381</v>
      </c>
      <c r="H86" s="432" t="s">
        <v>602</v>
      </c>
      <c r="I86" s="432" t="s">
        <v>394</v>
      </c>
      <c r="J86" s="432" t="s">
        <v>603</v>
      </c>
      <c r="K86" s="432" t="s">
        <v>519</v>
      </c>
      <c r="L86" s="434">
        <v>0.12499999999999997</v>
      </c>
      <c r="M86" s="434">
        <v>130</v>
      </c>
      <c r="N86" s="435">
        <v>16.249999999999996</v>
      </c>
    </row>
    <row r="87" spans="1:14" ht="14.4" customHeight="1" x14ac:dyDescent="0.3">
      <c r="A87" s="430" t="s">
        <v>590</v>
      </c>
      <c r="B87" s="431" t="s">
        <v>4027</v>
      </c>
      <c r="C87" s="432" t="s">
        <v>591</v>
      </c>
      <c r="D87" s="433" t="s">
        <v>4042</v>
      </c>
      <c r="E87" s="432" t="s">
        <v>388</v>
      </c>
      <c r="F87" s="433" t="s">
        <v>4075</v>
      </c>
      <c r="G87" s="432" t="s">
        <v>381</v>
      </c>
      <c r="H87" s="432" t="s">
        <v>604</v>
      </c>
      <c r="I87" s="432" t="s">
        <v>394</v>
      </c>
      <c r="J87" s="432" t="s">
        <v>605</v>
      </c>
      <c r="K87" s="432"/>
      <c r="L87" s="434">
        <v>19.36113709329085</v>
      </c>
      <c r="M87" s="434">
        <v>5</v>
      </c>
      <c r="N87" s="435">
        <v>96.80568546645425</v>
      </c>
    </row>
    <row r="88" spans="1:14" ht="14.4" customHeight="1" x14ac:dyDescent="0.3">
      <c r="A88" s="430" t="s">
        <v>590</v>
      </c>
      <c r="B88" s="431" t="s">
        <v>4027</v>
      </c>
      <c r="C88" s="432" t="s">
        <v>591</v>
      </c>
      <c r="D88" s="433" t="s">
        <v>4042</v>
      </c>
      <c r="E88" s="432" t="s">
        <v>388</v>
      </c>
      <c r="F88" s="433" t="s">
        <v>4075</v>
      </c>
      <c r="G88" s="432" t="s">
        <v>381</v>
      </c>
      <c r="H88" s="432" t="s">
        <v>606</v>
      </c>
      <c r="I88" s="432" t="s">
        <v>394</v>
      </c>
      <c r="J88" s="432" t="s">
        <v>607</v>
      </c>
      <c r="K88" s="432"/>
      <c r="L88" s="434">
        <v>33.494289345547976</v>
      </c>
      <c r="M88" s="434">
        <v>2</v>
      </c>
      <c r="N88" s="435">
        <v>66.988578691095952</v>
      </c>
    </row>
    <row r="89" spans="1:14" ht="14.4" customHeight="1" x14ac:dyDescent="0.3">
      <c r="A89" s="430" t="s">
        <v>590</v>
      </c>
      <c r="B89" s="431" t="s">
        <v>4027</v>
      </c>
      <c r="C89" s="432" t="s">
        <v>591</v>
      </c>
      <c r="D89" s="433" t="s">
        <v>4042</v>
      </c>
      <c r="E89" s="432" t="s">
        <v>388</v>
      </c>
      <c r="F89" s="433" t="s">
        <v>4075</v>
      </c>
      <c r="G89" s="432" t="s">
        <v>381</v>
      </c>
      <c r="H89" s="432" t="s">
        <v>608</v>
      </c>
      <c r="I89" s="432" t="s">
        <v>394</v>
      </c>
      <c r="J89" s="432" t="s">
        <v>609</v>
      </c>
      <c r="K89" s="432" t="s">
        <v>610</v>
      </c>
      <c r="L89" s="434">
        <v>137.12027073834673</v>
      </c>
      <c r="M89" s="434">
        <v>18</v>
      </c>
      <c r="N89" s="435">
        <v>2468.1648732902413</v>
      </c>
    </row>
    <row r="90" spans="1:14" ht="14.4" customHeight="1" x14ac:dyDescent="0.3">
      <c r="A90" s="430" t="s">
        <v>590</v>
      </c>
      <c r="B90" s="431" t="s">
        <v>4027</v>
      </c>
      <c r="C90" s="432" t="s">
        <v>591</v>
      </c>
      <c r="D90" s="433" t="s">
        <v>4042</v>
      </c>
      <c r="E90" s="432" t="s">
        <v>388</v>
      </c>
      <c r="F90" s="433" t="s">
        <v>4075</v>
      </c>
      <c r="G90" s="432" t="s">
        <v>381</v>
      </c>
      <c r="H90" s="432" t="s">
        <v>611</v>
      </c>
      <c r="I90" s="432" t="s">
        <v>394</v>
      </c>
      <c r="J90" s="432" t="s">
        <v>612</v>
      </c>
      <c r="K90" s="432" t="s">
        <v>610</v>
      </c>
      <c r="L90" s="434">
        <v>30.269367580450076</v>
      </c>
      <c r="M90" s="434">
        <v>52</v>
      </c>
      <c r="N90" s="435">
        <v>1574.0071141834039</v>
      </c>
    </row>
    <row r="91" spans="1:14" ht="14.4" customHeight="1" x14ac:dyDescent="0.3">
      <c r="A91" s="430" t="s">
        <v>590</v>
      </c>
      <c r="B91" s="431" t="s">
        <v>4027</v>
      </c>
      <c r="C91" s="432" t="s">
        <v>591</v>
      </c>
      <c r="D91" s="433" t="s">
        <v>4042</v>
      </c>
      <c r="E91" s="432" t="s">
        <v>388</v>
      </c>
      <c r="F91" s="433" t="s">
        <v>4075</v>
      </c>
      <c r="G91" s="432" t="s">
        <v>381</v>
      </c>
      <c r="H91" s="432" t="s">
        <v>613</v>
      </c>
      <c r="I91" s="432" t="s">
        <v>394</v>
      </c>
      <c r="J91" s="432" t="s">
        <v>614</v>
      </c>
      <c r="K91" s="432" t="s">
        <v>610</v>
      </c>
      <c r="L91" s="434">
        <v>15.503125015165921</v>
      </c>
      <c r="M91" s="434">
        <v>99</v>
      </c>
      <c r="N91" s="435">
        <v>1534.8093765014262</v>
      </c>
    </row>
    <row r="92" spans="1:14" ht="14.4" customHeight="1" x14ac:dyDescent="0.3">
      <c r="A92" s="430" t="s">
        <v>590</v>
      </c>
      <c r="B92" s="431" t="s">
        <v>4027</v>
      </c>
      <c r="C92" s="432" t="s">
        <v>591</v>
      </c>
      <c r="D92" s="433" t="s">
        <v>4042</v>
      </c>
      <c r="E92" s="432" t="s">
        <v>388</v>
      </c>
      <c r="F92" s="433" t="s">
        <v>4075</v>
      </c>
      <c r="G92" s="432" t="s">
        <v>381</v>
      </c>
      <c r="H92" s="432" t="s">
        <v>615</v>
      </c>
      <c r="I92" s="432" t="s">
        <v>394</v>
      </c>
      <c r="J92" s="432" t="s">
        <v>616</v>
      </c>
      <c r="K92" s="432" t="s">
        <v>617</v>
      </c>
      <c r="L92" s="434">
        <v>72.47</v>
      </c>
      <c r="M92" s="434">
        <v>1</v>
      </c>
      <c r="N92" s="435">
        <v>72.47</v>
      </c>
    </row>
    <row r="93" spans="1:14" ht="14.4" customHeight="1" x14ac:dyDescent="0.3">
      <c r="A93" s="430" t="s">
        <v>590</v>
      </c>
      <c r="B93" s="431" t="s">
        <v>4027</v>
      </c>
      <c r="C93" s="432" t="s">
        <v>618</v>
      </c>
      <c r="D93" s="433" t="s">
        <v>4043</v>
      </c>
      <c r="E93" s="432" t="s">
        <v>388</v>
      </c>
      <c r="F93" s="433" t="s">
        <v>4075</v>
      </c>
      <c r="G93" s="432" t="s">
        <v>381</v>
      </c>
      <c r="H93" s="432" t="s">
        <v>619</v>
      </c>
      <c r="I93" s="432" t="s">
        <v>619</v>
      </c>
      <c r="J93" s="432" t="s">
        <v>620</v>
      </c>
      <c r="K93" s="432" t="s">
        <v>621</v>
      </c>
      <c r="L93" s="434">
        <v>73.440000000000012</v>
      </c>
      <c r="M93" s="434">
        <v>1</v>
      </c>
      <c r="N93" s="435">
        <v>73.440000000000012</v>
      </c>
    </row>
    <row r="94" spans="1:14" ht="14.4" customHeight="1" x14ac:dyDescent="0.3">
      <c r="A94" s="430" t="s">
        <v>590</v>
      </c>
      <c r="B94" s="431" t="s">
        <v>4027</v>
      </c>
      <c r="C94" s="432" t="s">
        <v>618</v>
      </c>
      <c r="D94" s="433" t="s">
        <v>4043</v>
      </c>
      <c r="E94" s="432" t="s">
        <v>388</v>
      </c>
      <c r="F94" s="433" t="s">
        <v>4075</v>
      </c>
      <c r="G94" s="432" t="s">
        <v>381</v>
      </c>
      <c r="H94" s="432" t="s">
        <v>622</v>
      </c>
      <c r="I94" s="432" t="s">
        <v>394</v>
      </c>
      <c r="J94" s="432" t="s">
        <v>623</v>
      </c>
      <c r="K94" s="432"/>
      <c r="L94" s="434">
        <v>289.92311230996557</v>
      </c>
      <c r="M94" s="434">
        <v>6</v>
      </c>
      <c r="N94" s="435">
        <v>1739.5386738597936</v>
      </c>
    </row>
    <row r="95" spans="1:14" ht="14.4" customHeight="1" x14ac:dyDescent="0.3">
      <c r="A95" s="430" t="s">
        <v>590</v>
      </c>
      <c r="B95" s="431" t="s">
        <v>4027</v>
      </c>
      <c r="C95" s="432" t="s">
        <v>624</v>
      </c>
      <c r="D95" s="433" t="s">
        <v>4044</v>
      </c>
      <c r="E95" s="432" t="s">
        <v>388</v>
      </c>
      <c r="F95" s="433" t="s">
        <v>4075</v>
      </c>
      <c r="G95" s="432" t="s">
        <v>381</v>
      </c>
      <c r="H95" s="432" t="s">
        <v>625</v>
      </c>
      <c r="I95" s="432" t="s">
        <v>626</v>
      </c>
      <c r="J95" s="432" t="s">
        <v>627</v>
      </c>
      <c r="K95" s="432" t="s">
        <v>628</v>
      </c>
      <c r="L95" s="434">
        <v>29.899999999999995</v>
      </c>
      <c r="M95" s="434">
        <v>1</v>
      </c>
      <c r="N95" s="435">
        <v>29.899999999999995</v>
      </c>
    </row>
    <row r="96" spans="1:14" ht="14.4" customHeight="1" x14ac:dyDescent="0.3">
      <c r="A96" s="430" t="s">
        <v>590</v>
      </c>
      <c r="B96" s="431" t="s">
        <v>4027</v>
      </c>
      <c r="C96" s="432" t="s">
        <v>624</v>
      </c>
      <c r="D96" s="433" t="s">
        <v>4044</v>
      </c>
      <c r="E96" s="432" t="s">
        <v>388</v>
      </c>
      <c r="F96" s="433" t="s">
        <v>4075</v>
      </c>
      <c r="G96" s="432" t="s">
        <v>381</v>
      </c>
      <c r="H96" s="432" t="s">
        <v>629</v>
      </c>
      <c r="I96" s="432" t="s">
        <v>394</v>
      </c>
      <c r="J96" s="432" t="s">
        <v>630</v>
      </c>
      <c r="K96" s="432" t="s">
        <v>631</v>
      </c>
      <c r="L96" s="434">
        <v>162.13999999999999</v>
      </c>
      <c r="M96" s="434">
        <v>1</v>
      </c>
      <c r="N96" s="435">
        <v>162.13999999999999</v>
      </c>
    </row>
    <row r="97" spans="1:14" ht="14.4" customHeight="1" x14ac:dyDescent="0.3">
      <c r="A97" s="430" t="s">
        <v>590</v>
      </c>
      <c r="B97" s="431" t="s">
        <v>4027</v>
      </c>
      <c r="C97" s="432" t="s">
        <v>624</v>
      </c>
      <c r="D97" s="433" t="s">
        <v>4044</v>
      </c>
      <c r="E97" s="432" t="s">
        <v>388</v>
      </c>
      <c r="F97" s="433" t="s">
        <v>4075</v>
      </c>
      <c r="G97" s="432" t="s">
        <v>381</v>
      </c>
      <c r="H97" s="432" t="s">
        <v>632</v>
      </c>
      <c r="I97" s="432" t="s">
        <v>394</v>
      </c>
      <c r="J97" s="432" t="s">
        <v>633</v>
      </c>
      <c r="K97" s="432"/>
      <c r="L97" s="434">
        <v>43.941449836535782</v>
      </c>
      <c r="M97" s="434">
        <v>1</v>
      </c>
      <c r="N97" s="435">
        <v>43.941449836535782</v>
      </c>
    </row>
    <row r="98" spans="1:14" ht="14.4" customHeight="1" x14ac:dyDescent="0.3">
      <c r="A98" s="430" t="s">
        <v>590</v>
      </c>
      <c r="B98" s="431" t="s">
        <v>4027</v>
      </c>
      <c r="C98" s="432" t="s">
        <v>624</v>
      </c>
      <c r="D98" s="433" t="s">
        <v>4044</v>
      </c>
      <c r="E98" s="432" t="s">
        <v>388</v>
      </c>
      <c r="F98" s="433" t="s">
        <v>4075</v>
      </c>
      <c r="G98" s="432" t="s">
        <v>381</v>
      </c>
      <c r="H98" s="432" t="s">
        <v>634</v>
      </c>
      <c r="I98" s="432" t="s">
        <v>634</v>
      </c>
      <c r="J98" s="432" t="s">
        <v>635</v>
      </c>
      <c r="K98" s="432" t="s">
        <v>636</v>
      </c>
      <c r="L98" s="434">
        <v>103.95910081121126</v>
      </c>
      <c r="M98" s="434">
        <v>1</v>
      </c>
      <c r="N98" s="435">
        <v>103.95910081121126</v>
      </c>
    </row>
    <row r="99" spans="1:14" ht="14.4" customHeight="1" x14ac:dyDescent="0.3">
      <c r="A99" s="430" t="s">
        <v>590</v>
      </c>
      <c r="B99" s="431" t="s">
        <v>4027</v>
      </c>
      <c r="C99" s="432" t="s">
        <v>624</v>
      </c>
      <c r="D99" s="433" t="s">
        <v>4044</v>
      </c>
      <c r="E99" s="432" t="s">
        <v>388</v>
      </c>
      <c r="F99" s="433" t="s">
        <v>4075</v>
      </c>
      <c r="G99" s="432" t="s">
        <v>381</v>
      </c>
      <c r="H99" s="432" t="s">
        <v>637</v>
      </c>
      <c r="I99" s="432" t="s">
        <v>638</v>
      </c>
      <c r="J99" s="432" t="s">
        <v>639</v>
      </c>
      <c r="K99" s="432" t="s">
        <v>640</v>
      </c>
      <c r="L99" s="434">
        <v>116.36000000000006</v>
      </c>
      <c r="M99" s="434">
        <v>1</v>
      </c>
      <c r="N99" s="435">
        <v>116.36000000000006</v>
      </c>
    </row>
    <row r="100" spans="1:14" ht="14.4" customHeight="1" x14ac:dyDescent="0.3">
      <c r="A100" s="430" t="s">
        <v>590</v>
      </c>
      <c r="B100" s="431" t="s">
        <v>4027</v>
      </c>
      <c r="C100" s="432" t="s">
        <v>624</v>
      </c>
      <c r="D100" s="433" t="s">
        <v>4044</v>
      </c>
      <c r="E100" s="432" t="s">
        <v>388</v>
      </c>
      <c r="F100" s="433" t="s">
        <v>4075</v>
      </c>
      <c r="G100" s="432" t="s">
        <v>381</v>
      </c>
      <c r="H100" s="432" t="s">
        <v>641</v>
      </c>
      <c r="I100" s="432" t="s">
        <v>642</v>
      </c>
      <c r="J100" s="432" t="s">
        <v>643</v>
      </c>
      <c r="K100" s="432" t="s">
        <v>644</v>
      </c>
      <c r="L100" s="434">
        <v>21.879999999999995</v>
      </c>
      <c r="M100" s="434">
        <v>24</v>
      </c>
      <c r="N100" s="435">
        <v>525.11999999999989</v>
      </c>
    </row>
    <row r="101" spans="1:14" ht="14.4" customHeight="1" x14ac:dyDescent="0.3">
      <c r="A101" s="430" t="s">
        <v>590</v>
      </c>
      <c r="B101" s="431" t="s">
        <v>4027</v>
      </c>
      <c r="C101" s="432" t="s">
        <v>624</v>
      </c>
      <c r="D101" s="433" t="s">
        <v>4044</v>
      </c>
      <c r="E101" s="432" t="s">
        <v>388</v>
      </c>
      <c r="F101" s="433" t="s">
        <v>4075</v>
      </c>
      <c r="G101" s="432" t="s">
        <v>381</v>
      </c>
      <c r="H101" s="432" t="s">
        <v>436</v>
      </c>
      <c r="I101" s="432" t="s">
        <v>394</v>
      </c>
      <c r="J101" s="432" t="s">
        <v>437</v>
      </c>
      <c r="K101" s="432"/>
      <c r="L101" s="434">
        <v>48.629643708811606</v>
      </c>
      <c r="M101" s="434">
        <v>1</v>
      </c>
      <c r="N101" s="435">
        <v>48.629643708811606</v>
      </c>
    </row>
    <row r="102" spans="1:14" ht="14.4" customHeight="1" x14ac:dyDescent="0.3">
      <c r="A102" s="430" t="s">
        <v>590</v>
      </c>
      <c r="B102" s="431" t="s">
        <v>4027</v>
      </c>
      <c r="C102" s="432" t="s">
        <v>624</v>
      </c>
      <c r="D102" s="433" t="s">
        <v>4044</v>
      </c>
      <c r="E102" s="432" t="s">
        <v>388</v>
      </c>
      <c r="F102" s="433" t="s">
        <v>4075</v>
      </c>
      <c r="G102" s="432" t="s">
        <v>381</v>
      </c>
      <c r="H102" s="432" t="s">
        <v>598</v>
      </c>
      <c r="I102" s="432" t="s">
        <v>394</v>
      </c>
      <c r="J102" s="432" t="s">
        <v>599</v>
      </c>
      <c r="K102" s="432"/>
      <c r="L102" s="434">
        <v>31.871394917022418</v>
      </c>
      <c r="M102" s="434">
        <v>3</v>
      </c>
      <c r="N102" s="435">
        <v>95.614184751067256</v>
      </c>
    </row>
    <row r="103" spans="1:14" ht="14.4" customHeight="1" x14ac:dyDescent="0.3">
      <c r="A103" s="430" t="s">
        <v>590</v>
      </c>
      <c r="B103" s="431" t="s">
        <v>4027</v>
      </c>
      <c r="C103" s="432" t="s">
        <v>624</v>
      </c>
      <c r="D103" s="433" t="s">
        <v>4044</v>
      </c>
      <c r="E103" s="432" t="s">
        <v>388</v>
      </c>
      <c r="F103" s="433" t="s">
        <v>4075</v>
      </c>
      <c r="G103" s="432" t="s">
        <v>381</v>
      </c>
      <c r="H103" s="432" t="s">
        <v>496</v>
      </c>
      <c r="I103" s="432" t="s">
        <v>497</v>
      </c>
      <c r="J103" s="432" t="s">
        <v>498</v>
      </c>
      <c r="K103" s="432" t="s">
        <v>499</v>
      </c>
      <c r="L103" s="434">
        <v>48.32</v>
      </c>
      <c r="M103" s="434">
        <v>1</v>
      </c>
      <c r="N103" s="435">
        <v>48.32</v>
      </c>
    </row>
    <row r="104" spans="1:14" ht="14.4" customHeight="1" x14ac:dyDescent="0.3">
      <c r="A104" s="430" t="s">
        <v>590</v>
      </c>
      <c r="B104" s="431" t="s">
        <v>4027</v>
      </c>
      <c r="C104" s="432" t="s">
        <v>624</v>
      </c>
      <c r="D104" s="433" t="s">
        <v>4044</v>
      </c>
      <c r="E104" s="432" t="s">
        <v>388</v>
      </c>
      <c r="F104" s="433" t="s">
        <v>4075</v>
      </c>
      <c r="G104" s="432" t="s">
        <v>381</v>
      </c>
      <c r="H104" s="432" t="s">
        <v>645</v>
      </c>
      <c r="I104" s="432" t="s">
        <v>394</v>
      </c>
      <c r="J104" s="432" t="s">
        <v>646</v>
      </c>
      <c r="K104" s="432" t="s">
        <v>647</v>
      </c>
      <c r="L104" s="434">
        <v>0.10419988154797023</v>
      </c>
      <c r="M104" s="434">
        <v>350</v>
      </c>
      <c r="N104" s="435">
        <v>36.46995854178958</v>
      </c>
    </row>
    <row r="105" spans="1:14" ht="14.4" customHeight="1" x14ac:dyDescent="0.3">
      <c r="A105" s="430" t="s">
        <v>590</v>
      </c>
      <c r="B105" s="431" t="s">
        <v>4027</v>
      </c>
      <c r="C105" s="432" t="s">
        <v>624</v>
      </c>
      <c r="D105" s="433" t="s">
        <v>4044</v>
      </c>
      <c r="E105" s="432" t="s">
        <v>388</v>
      </c>
      <c r="F105" s="433" t="s">
        <v>4075</v>
      </c>
      <c r="G105" s="432" t="s">
        <v>381</v>
      </c>
      <c r="H105" s="432" t="s">
        <v>648</v>
      </c>
      <c r="I105" s="432" t="s">
        <v>394</v>
      </c>
      <c r="J105" s="432" t="s">
        <v>649</v>
      </c>
      <c r="K105" s="432"/>
      <c r="L105" s="434">
        <v>403.32172618082546</v>
      </c>
      <c r="M105" s="434">
        <v>2</v>
      </c>
      <c r="N105" s="435">
        <v>806.64345236165093</v>
      </c>
    </row>
    <row r="106" spans="1:14" ht="14.4" customHeight="1" x14ac:dyDescent="0.3">
      <c r="A106" s="430" t="s">
        <v>590</v>
      </c>
      <c r="B106" s="431" t="s">
        <v>4027</v>
      </c>
      <c r="C106" s="432" t="s">
        <v>624</v>
      </c>
      <c r="D106" s="433" t="s">
        <v>4044</v>
      </c>
      <c r="E106" s="432" t="s">
        <v>388</v>
      </c>
      <c r="F106" s="433" t="s">
        <v>4075</v>
      </c>
      <c r="G106" s="432" t="s">
        <v>381</v>
      </c>
      <c r="H106" s="432" t="s">
        <v>650</v>
      </c>
      <c r="I106" s="432" t="s">
        <v>394</v>
      </c>
      <c r="J106" s="432" t="s">
        <v>651</v>
      </c>
      <c r="K106" s="432"/>
      <c r="L106" s="434">
        <v>0.79390000000000005</v>
      </c>
      <c r="M106" s="434">
        <v>100</v>
      </c>
      <c r="N106" s="435">
        <v>79.39</v>
      </c>
    </row>
    <row r="107" spans="1:14" ht="14.4" customHeight="1" x14ac:dyDescent="0.3">
      <c r="A107" s="430" t="s">
        <v>590</v>
      </c>
      <c r="B107" s="431" t="s">
        <v>4027</v>
      </c>
      <c r="C107" s="432" t="s">
        <v>624</v>
      </c>
      <c r="D107" s="433" t="s">
        <v>4044</v>
      </c>
      <c r="E107" s="432" t="s">
        <v>388</v>
      </c>
      <c r="F107" s="433" t="s">
        <v>4075</v>
      </c>
      <c r="G107" s="432" t="s">
        <v>381</v>
      </c>
      <c r="H107" s="432" t="s">
        <v>652</v>
      </c>
      <c r="I107" s="432" t="s">
        <v>394</v>
      </c>
      <c r="J107" s="432" t="s">
        <v>653</v>
      </c>
      <c r="K107" s="432" t="s">
        <v>654</v>
      </c>
      <c r="L107" s="434">
        <v>34.869883494544489</v>
      </c>
      <c r="M107" s="434">
        <v>35</v>
      </c>
      <c r="N107" s="435">
        <v>1220.4459223090571</v>
      </c>
    </row>
    <row r="108" spans="1:14" ht="14.4" customHeight="1" x14ac:dyDescent="0.3">
      <c r="A108" s="430" t="s">
        <v>590</v>
      </c>
      <c r="B108" s="431" t="s">
        <v>4027</v>
      </c>
      <c r="C108" s="432" t="s">
        <v>624</v>
      </c>
      <c r="D108" s="433" t="s">
        <v>4044</v>
      </c>
      <c r="E108" s="432" t="s">
        <v>388</v>
      </c>
      <c r="F108" s="433" t="s">
        <v>4075</v>
      </c>
      <c r="G108" s="432" t="s">
        <v>381</v>
      </c>
      <c r="H108" s="432" t="s">
        <v>602</v>
      </c>
      <c r="I108" s="432" t="s">
        <v>394</v>
      </c>
      <c r="J108" s="432" t="s">
        <v>603</v>
      </c>
      <c r="K108" s="432" t="s">
        <v>519</v>
      </c>
      <c r="L108" s="434">
        <v>0.12500002844165536</v>
      </c>
      <c r="M108" s="434">
        <v>1800</v>
      </c>
      <c r="N108" s="435">
        <v>225.00005119497968</v>
      </c>
    </row>
    <row r="109" spans="1:14" ht="14.4" customHeight="1" x14ac:dyDescent="0.3">
      <c r="A109" s="430" t="s">
        <v>590</v>
      </c>
      <c r="B109" s="431" t="s">
        <v>4027</v>
      </c>
      <c r="C109" s="432" t="s">
        <v>624</v>
      </c>
      <c r="D109" s="433" t="s">
        <v>4044</v>
      </c>
      <c r="E109" s="432" t="s">
        <v>388</v>
      </c>
      <c r="F109" s="433" t="s">
        <v>4075</v>
      </c>
      <c r="G109" s="432" t="s">
        <v>381</v>
      </c>
      <c r="H109" s="432" t="s">
        <v>655</v>
      </c>
      <c r="I109" s="432" t="s">
        <v>394</v>
      </c>
      <c r="J109" s="432" t="s">
        <v>656</v>
      </c>
      <c r="K109" s="432"/>
      <c r="L109" s="434">
        <v>6.8126867834153959</v>
      </c>
      <c r="M109" s="434">
        <v>50</v>
      </c>
      <c r="N109" s="435">
        <v>340.63433917076981</v>
      </c>
    </row>
    <row r="110" spans="1:14" ht="14.4" customHeight="1" x14ac:dyDescent="0.3">
      <c r="A110" s="430" t="s">
        <v>590</v>
      </c>
      <c r="B110" s="431" t="s">
        <v>4027</v>
      </c>
      <c r="C110" s="432" t="s">
        <v>624</v>
      </c>
      <c r="D110" s="433" t="s">
        <v>4044</v>
      </c>
      <c r="E110" s="432" t="s">
        <v>388</v>
      </c>
      <c r="F110" s="433" t="s">
        <v>4075</v>
      </c>
      <c r="G110" s="432" t="s">
        <v>381</v>
      </c>
      <c r="H110" s="432" t="s">
        <v>657</v>
      </c>
      <c r="I110" s="432" t="s">
        <v>394</v>
      </c>
      <c r="J110" s="432" t="s">
        <v>658</v>
      </c>
      <c r="K110" s="432"/>
      <c r="L110" s="434">
        <v>10.306988233564496</v>
      </c>
      <c r="M110" s="434">
        <v>10</v>
      </c>
      <c r="N110" s="435">
        <v>103.06988233564496</v>
      </c>
    </row>
    <row r="111" spans="1:14" ht="14.4" customHeight="1" x14ac:dyDescent="0.3">
      <c r="A111" s="430" t="s">
        <v>590</v>
      </c>
      <c r="B111" s="431" t="s">
        <v>4027</v>
      </c>
      <c r="C111" s="432" t="s">
        <v>624</v>
      </c>
      <c r="D111" s="433" t="s">
        <v>4044</v>
      </c>
      <c r="E111" s="432" t="s">
        <v>388</v>
      </c>
      <c r="F111" s="433" t="s">
        <v>4075</v>
      </c>
      <c r="G111" s="432" t="s">
        <v>381</v>
      </c>
      <c r="H111" s="432" t="s">
        <v>533</v>
      </c>
      <c r="I111" s="432" t="s">
        <v>533</v>
      </c>
      <c r="J111" s="432" t="s">
        <v>534</v>
      </c>
      <c r="K111" s="432" t="s">
        <v>535</v>
      </c>
      <c r="L111" s="434">
        <v>63.77</v>
      </c>
      <c r="M111" s="434">
        <v>1</v>
      </c>
      <c r="N111" s="435">
        <v>63.77</v>
      </c>
    </row>
    <row r="112" spans="1:14" ht="14.4" customHeight="1" x14ac:dyDescent="0.3">
      <c r="A112" s="430" t="s">
        <v>590</v>
      </c>
      <c r="B112" s="431" t="s">
        <v>4027</v>
      </c>
      <c r="C112" s="432" t="s">
        <v>624</v>
      </c>
      <c r="D112" s="433" t="s">
        <v>4044</v>
      </c>
      <c r="E112" s="432" t="s">
        <v>388</v>
      </c>
      <c r="F112" s="433" t="s">
        <v>4075</v>
      </c>
      <c r="G112" s="432" t="s">
        <v>381</v>
      </c>
      <c r="H112" s="432" t="s">
        <v>659</v>
      </c>
      <c r="I112" s="432" t="s">
        <v>394</v>
      </c>
      <c r="J112" s="432" t="s">
        <v>660</v>
      </c>
      <c r="K112" s="432"/>
      <c r="L112" s="434">
        <v>4.655193594835362</v>
      </c>
      <c r="M112" s="434">
        <v>100</v>
      </c>
      <c r="N112" s="435">
        <v>465.51935948353622</v>
      </c>
    </row>
    <row r="113" spans="1:14" ht="14.4" customHeight="1" x14ac:dyDescent="0.3">
      <c r="A113" s="430" t="s">
        <v>590</v>
      </c>
      <c r="B113" s="431" t="s">
        <v>4027</v>
      </c>
      <c r="C113" s="432" t="s">
        <v>624</v>
      </c>
      <c r="D113" s="433" t="s">
        <v>4044</v>
      </c>
      <c r="E113" s="432" t="s">
        <v>388</v>
      </c>
      <c r="F113" s="433" t="s">
        <v>4075</v>
      </c>
      <c r="G113" s="432" t="s">
        <v>381</v>
      </c>
      <c r="H113" s="432" t="s">
        <v>661</v>
      </c>
      <c r="I113" s="432" t="s">
        <v>394</v>
      </c>
      <c r="J113" s="432" t="s">
        <v>662</v>
      </c>
      <c r="K113" s="432"/>
      <c r="L113" s="434">
        <v>1.2341985910415543</v>
      </c>
      <c r="M113" s="434">
        <v>100</v>
      </c>
      <c r="N113" s="435">
        <v>123.41985910415542</v>
      </c>
    </row>
    <row r="114" spans="1:14" ht="14.4" customHeight="1" x14ac:dyDescent="0.3">
      <c r="A114" s="430" t="s">
        <v>590</v>
      </c>
      <c r="B114" s="431" t="s">
        <v>4027</v>
      </c>
      <c r="C114" s="432" t="s">
        <v>624</v>
      </c>
      <c r="D114" s="433" t="s">
        <v>4044</v>
      </c>
      <c r="E114" s="432" t="s">
        <v>388</v>
      </c>
      <c r="F114" s="433" t="s">
        <v>4075</v>
      </c>
      <c r="G114" s="432" t="s">
        <v>381</v>
      </c>
      <c r="H114" s="432" t="s">
        <v>663</v>
      </c>
      <c r="I114" s="432" t="s">
        <v>663</v>
      </c>
      <c r="J114" s="432" t="s">
        <v>664</v>
      </c>
      <c r="K114" s="432" t="s">
        <v>665</v>
      </c>
      <c r="L114" s="434">
        <v>56.639999999999986</v>
      </c>
      <c r="M114" s="434">
        <v>2</v>
      </c>
      <c r="N114" s="435">
        <v>113.27999999999997</v>
      </c>
    </row>
    <row r="115" spans="1:14" ht="14.4" customHeight="1" x14ac:dyDescent="0.3">
      <c r="A115" s="430" t="s">
        <v>590</v>
      </c>
      <c r="B115" s="431" t="s">
        <v>4027</v>
      </c>
      <c r="C115" s="432" t="s">
        <v>624</v>
      </c>
      <c r="D115" s="433" t="s">
        <v>4044</v>
      </c>
      <c r="E115" s="432" t="s">
        <v>388</v>
      </c>
      <c r="F115" s="433" t="s">
        <v>4075</v>
      </c>
      <c r="G115" s="432" t="s">
        <v>381</v>
      </c>
      <c r="H115" s="432" t="s">
        <v>666</v>
      </c>
      <c r="I115" s="432" t="s">
        <v>394</v>
      </c>
      <c r="J115" s="432" t="s">
        <v>667</v>
      </c>
      <c r="K115" s="432"/>
      <c r="L115" s="434">
        <v>49.400082938020624</v>
      </c>
      <c r="M115" s="434">
        <v>2</v>
      </c>
      <c r="N115" s="435">
        <v>98.800165876041248</v>
      </c>
    </row>
    <row r="116" spans="1:14" ht="14.4" customHeight="1" x14ac:dyDescent="0.3">
      <c r="A116" s="430" t="s">
        <v>590</v>
      </c>
      <c r="B116" s="431" t="s">
        <v>4027</v>
      </c>
      <c r="C116" s="432" t="s">
        <v>624</v>
      </c>
      <c r="D116" s="433" t="s">
        <v>4044</v>
      </c>
      <c r="E116" s="432" t="s">
        <v>388</v>
      </c>
      <c r="F116" s="433" t="s">
        <v>4075</v>
      </c>
      <c r="G116" s="432" t="s">
        <v>381</v>
      </c>
      <c r="H116" s="432" t="s">
        <v>668</v>
      </c>
      <c r="I116" s="432" t="s">
        <v>394</v>
      </c>
      <c r="J116" s="432" t="s">
        <v>669</v>
      </c>
      <c r="K116" s="432"/>
      <c r="L116" s="434">
        <v>122.43000000000004</v>
      </c>
      <c r="M116" s="434">
        <v>1</v>
      </c>
      <c r="N116" s="435">
        <v>122.43000000000004</v>
      </c>
    </row>
    <row r="117" spans="1:14" ht="14.4" customHeight="1" x14ac:dyDescent="0.3">
      <c r="A117" s="430" t="s">
        <v>590</v>
      </c>
      <c r="B117" s="431" t="s">
        <v>4027</v>
      </c>
      <c r="C117" s="432" t="s">
        <v>624</v>
      </c>
      <c r="D117" s="433" t="s">
        <v>4044</v>
      </c>
      <c r="E117" s="432" t="s">
        <v>388</v>
      </c>
      <c r="F117" s="433" t="s">
        <v>4075</v>
      </c>
      <c r="G117" s="432" t="s">
        <v>381</v>
      </c>
      <c r="H117" s="432" t="s">
        <v>670</v>
      </c>
      <c r="I117" s="432" t="s">
        <v>394</v>
      </c>
      <c r="J117" s="432" t="s">
        <v>671</v>
      </c>
      <c r="K117" s="432" t="s">
        <v>672</v>
      </c>
      <c r="L117" s="434">
        <v>0.82089840746043374</v>
      </c>
      <c r="M117" s="434">
        <v>100</v>
      </c>
      <c r="N117" s="435">
        <v>82.089840746043379</v>
      </c>
    </row>
    <row r="118" spans="1:14" ht="14.4" customHeight="1" x14ac:dyDescent="0.3">
      <c r="A118" s="430" t="s">
        <v>590</v>
      </c>
      <c r="B118" s="431" t="s">
        <v>4027</v>
      </c>
      <c r="C118" s="432" t="s">
        <v>624</v>
      </c>
      <c r="D118" s="433" t="s">
        <v>4044</v>
      </c>
      <c r="E118" s="432" t="s">
        <v>388</v>
      </c>
      <c r="F118" s="433" t="s">
        <v>4075</v>
      </c>
      <c r="G118" s="432" t="s">
        <v>381</v>
      </c>
      <c r="H118" s="432" t="s">
        <v>673</v>
      </c>
      <c r="I118" s="432" t="s">
        <v>394</v>
      </c>
      <c r="J118" s="432" t="s">
        <v>674</v>
      </c>
      <c r="K118" s="432" t="s">
        <v>675</v>
      </c>
      <c r="L118" s="434">
        <v>0.79359846042221993</v>
      </c>
      <c r="M118" s="434">
        <v>100</v>
      </c>
      <c r="N118" s="435">
        <v>79.359846042221989</v>
      </c>
    </row>
    <row r="119" spans="1:14" ht="14.4" customHeight="1" x14ac:dyDescent="0.3">
      <c r="A119" s="430" t="s">
        <v>590</v>
      </c>
      <c r="B119" s="431" t="s">
        <v>4027</v>
      </c>
      <c r="C119" s="432" t="s">
        <v>624</v>
      </c>
      <c r="D119" s="433" t="s">
        <v>4044</v>
      </c>
      <c r="E119" s="432" t="s">
        <v>388</v>
      </c>
      <c r="F119" s="433" t="s">
        <v>4075</v>
      </c>
      <c r="G119" s="432" t="s">
        <v>381</v>
      </c>
      <c r="H119" s="432" t="s">
        <v>676</v>
      </c>
      <c r="I119" s="432" t="s">
        <v>394</v>
      </c>
      <c r="J119" s="432" t="s">
        <v>677</v>
      </c>
      <c r="K119" s="432"/>
      <c r="L119" s="434">
        <v>66.259999999999991</v>
      </c>
      <c r="M119" s="434">
        <v>1</v>
      </c>
      <c r="N119" s="435">
        <v>66.259999999999991</v>
      </c>
    </row>
    <row r="120" spans="1:14" ht="14.4" customHeight="1" x14ac:dyDescent="0.3">
      <c r="A120" s="430" t="s">
        <v>590</v>
      </c>
      <c r="B120" s="431" t="s">
        <v>4027</v>
      </c>
      <c r="C120" s="432" t="s">
        <v>624</v>
      </c>
      <c r="D120" s="433" t="s">
        <v>4044</v>
      </c>
      <c r="E120" s="432" t="s">
        <v>388</v>
      </c>
      <c r="F120" s="433" t="s">
        <v>4075</v>
      </c>
      <c r="G120" s="432" t="s">
        <v>381</v>
      </c>
      <c r="H120" s="432" t="s">
        <v>678</v>
      </c>
      <c r="I120" s="432" t="s">
        <v>394</v>
      </c>
      <c r="J120" s="432" t="s">
        <v>679</v>
      </c>
      <c r="K120" s="432"/>
      <c r="L120" s="434">
        <v>463.52692217179731</v>
      </c>
      <c r="M120" s="434">
        <v>0.5</v>
      </c>
      <c r="N120" s="435">
        <v>231.76346108589865</v>
      </c>
    </row>
    <row r="121" spans="1:14" ht="14.4" customHeight="1" x14ac:dyDescent="0.3">
      <c r="A121" s="430" t="s">
        <v>590</v>
      </c>
      <c r="B121" s="431" t="s">
        <v>4027</v>
      </c>
      <c r="C121" s="432" t="s">
        <v>624</v>
      </c>
      <c r="D121" s="433" t="s">
        <v>4044</v>
      </c>
      <c r="E121" s="432" t="s">
        <v>388</v>
      </c>
      <c r="F121" s="433" t="s">
        <v>4075</v>
      </c>
      <c r="G121" s="432" t="s">
        <v>381</v>
      </c>
      <c r="H121" s="432" t="s">
        <v>680</v>
      </c>
      <c r="I121" s="432" t="s">
        <v>394</v>
      </c>
      <c r="J121" s="432" t="s">
        <v>681</v>
      </c>
      <c r="K121" s="432"/>
      <c r="L121" s="434">
        <v>37.49</v>
      </c>
      <c r="M121" s="434">
        <v>1</v>
      </c>
      <c r="N121" s="435">
        <v>37.49</v>
      </c>
    </row>
    <row r="122" spans="1:14" ht="14.4" customHeight="1" x14ac:dyDescent="0.3">
      <c r="A122" s="430" t="s">
        <v>590</v>
      </c>
      <c r="B122" s="431" t="s">
        <v>4027</v>
      </c>
      <c r="C122" s="432" t="s">
        <v>624</v>
      </c>
      <c r="D122" s="433" t="s">
        <v>4044</v>
      </c>
      <c r="E122" s="432" t="s">
        <v>388</v>
      </c>
      <c r="F122" s="433" t="s">
        <v>4075</v>
      </c>
      <c r="G122" s="432" t="s">
        <v>381</v>
      </c>
      <c r="H122" s="432" t="s">
        <v>682</v>
      </c>
      <c r="I122" s="432" t="s">
        <v>394</v>
      </c>
      <c r="J122" s="432" t="s">
        <v>683</v>
      </c>
      <c r="K122" s="432"/>
      <c r="L122" s="434">
        <v>1.4349983618089699</v>
      </c>
      <c r="M122" s="434">
        <v>350</v>
      </c>
      <c r="N122" s="435">
        <v>502.24942663313948</v>
      </c>
    </row>
    <row r="123" spans="1:14" ht="14.4" customHeight="1" x14ac:dyDescent="0.3">
      <c r="A123" s="430" t="s">
        <v>590</v>
      </c>
      <c r="B123" s="431" t="s">
        <v>4027</v>
      </c>
      <c r="C123" s="432" t="s">
        <v>624</v>
      </c>
      <c r="D123" s="433" t="s">
        <v>4044</v>
      </c>
      <c r="E123" s="432" t="s">
        <v>388</v>
      </c>
      <c r="F123" s="433" t="s">
        <v>4075</v>
      </c>
      <c r="G123" s="432" t="s">
        <v>381</v>
      </c>
      <c r="H123" s="432" t="s">
        <v>684</v>
      </c>
      <c r="I123" s="432" t="s">
        <v>394</v>
      </c>
      <c r="J123" s="432" t="s">
        <v>685</v>
      </c>
      <c r="K123" s="432"/>
      <c r="L123" s="434">
        <v>6.7205923277863153</v>
      </c>
      <c r="M123" s="434">
        <v>40</v>
      </c>
      <c r="N123" s="435">
        <v>268.8236931114526</v>
      </c>
    </row>
    <row r="124" spans="1:14" ht="14.4" customHeight="1" x14ac:dyDescent="0.3">
      <c r="A124" s="430" t="s">
        <v>590</v>
      </c>
      <c r="B124" s="431" t="s">
        <v>4027</v>
      </c>
      <c r="C124" s="432" t="s">
        <v>624</v>
      </c>
      <c r="D124" s="433" t="s">
        <v>4044</v>
      </c>
      <c r="E124" s="432" t="s">
        <v>388</v>
      </c>
      <c r="F124" s="433" t="s">
        <v>4075</v>
      </c>
      <c r="G124" s="432" t="s">
        <v>381</v>
      </c>
      <c r="H124" s="432" t="s">
        <v>686</v>
      </c>
      <c r="I124" s="432" t="s">
        <v>394</v>
      </c>
      <c r="J124" s="432" t="s">
        <v>687</v>
      </c>
      <c r="K124" s="432"/>
      <c r="L124" s="434">
        <v>9.9103886863216815</v>
      </c>
      <c r="M124" s="434">
        <v>25</v>
      </c>
      <c r="N124" s="435">
        <v>247.75971715804204</v>
      </c>
    </row>
    <row r="125" spans="1:14" ht="14.4" customHeight="1" x14ac:dyDescent="0.3">
      <c r="A125" s="430" t="s">
        <v>590</v>
      </c>
      <c r="B125" s="431" t="s">
        <v>4027</v>
      </c>
      <c r="C125" s="432" t="s">
        <v>624</v>
      </c>
      <c r="D125" s="433" t="s">
        <v>4044</v>
      </c>
      <c r="E125" s="432" t="s">
        <v>388</v>
      </c>
      <c r="F125" s="433" t="s">
        <v>4075</v>
      </c>
      <c r="G125" s="432" t="s">
        <v>381</v>
      </c>
      <c r="H125" s="432" t="s">
        <v>688</v>
      </c>
      <c r="I125" s="432" t="s">
        <v>394</v>
      </c>
      <c r="J125" s="432" t="s">
        <v>689</v>
      </c>
      <c r="K125" s="432"/>
      <c r="L125" s="434">
        <v>0.31839963651566272</v>
      </c>
      <c r="M125" s="434">
        <v>700</v>
      </c>
      <c r="N125" s="435">
        <v>222.8797455609639</v>
      </c>
    </row>
    <row r="126" spans="1:14" ht="14.4" customHeight="1" x14ac:dyDescent="0.3">
      <c r="A126" s="430" t="s">
        <v>590</v>
      </c>
      <c r="B126" s="431" t="s">
        <v>4027</v>
      </c>
      <c r="C126" s="432" t="s">
        <v>624</v>
      </c>
      <c r="D126" s="433" t="s">
        <v>4044</v>
      </c>
      <c r="E126" s="432" t="s">
        <v>388</v>
      </c>
      <c r="F126" s="433" t="s">
        <v>4075</v>
      </c>
      <c r="G126" s="432" t="s">
        <v>381</v>
      </c>
      <c r="H126" s="432" t="s">
        <v>690</v>
      </c>
      <c r="I126" s="432" t="s">
        <v>394</v>
      </c>
      <c r="J126" s="432" t="s">
        <v>691</v>
      </c>
      <c r="K126" s="432" t="s">
        <v>692</v>
      </c>
      <c r="L126" s="434">
        <v>0.57979933810232798</v>
      </c>
      <c r="M126" s="434">
        <v>100</v>
      </c>
      <c r="N126" s="435">
        <v>57.979933810232801</v>
      </c>
    </row>
    <row r="127" spans="1:14" ht="14.4" customHeight="1" x14ac:dyDescent="0.3">
      <c r="A127" s="430" t="s">
        <v>590</v>
      </c>
      <c r="B127" s="431" t="s">
        <v>4027</v>
      </c>
      <c r="C127" s="432" t="s">
        <v>624</v>
      </c>
      <c r="D127" s="433" t="s">
        <v>4044</v>
      </c>
      <c r="E127" s="432" t="s">
        <v>388</v>
      </c>
      <c r="F127" s="433" t="s">
        <v>4075</v>
      </c>
      <c r="G127" s="432" t="s">
        <v>381</v>
      </c>
      <c r="H127" s="432" t="s">
        <v>693</v>
      </c>
      <c r="I127" s="432" t="s">
        <v>394</v>
      </c>
      <c r="J127" s="432" t="s">
        <v>694</v>
      </c>
      <c r="K127" s="432"/>
      <c r="L127" s="434">
        <v>0.30169941470436462</v>
      </c>
      <c r="M127" s="434">
        <v>100</v>
      </c>
      <c r="N127" s="435">
        <v>30.169941470436463</v>
      </c>
    </row>
    <row r="128" spans="1:14" ht="14.4" customHeight="1" x14ac:dyDescent="0.3">
      <c r="A128" s="430" t="s">
        <v>590</v>
      </c>
      <c r="B128" s="431" t="s">
        <v>4027</v>
      </c>
      <c r="C128" s="432" t="s">
        <v>624</v>
      </c>
      <c r="D128" s="433" t="s">
        <v>4044</v>
      </c>
      <c r="E128" s="432" t="s">
        <v>388</v>
      </c>
      <c r="F128" s="433" t="s">
        <v>4075</v>
      </c>
      <c r="G128" s="432" t="s">
        <v>381</v>
      </c>
      <c r="H128" s="432" t="s">
        <v>695</v>
      </c>
      <c r="I128" s="432" t="s">
        <v>394</v>
      </c>
      <c r="J128" s="432" t="s">
        <v>696</v>
      </c>
      <c r="K128" s="432"/>
      <c r="L128" s="434">
        <v>0.27299947038213968</v>
      </c>
      <c r="M128" s="434">
        <v>100</v>
      </c>
      <c r="N128" s="435">
        <v>27.299947038213968</v>
      </c>
    </row>
    <row r="129" spans="1:14" ht="14.4" customHeight="1" x14ac:dyDescent="0.3">
      <c r="A129" s="430" t="s">
        <v>590</v>
      </c>
      <c r="B129" s="431" t="s">
        <v>4027</v>
      </c>
      <c r="C129" s="432" t="s">
        <v>624</v>
      </c>
      <c r="D129" s="433" t="s">
        <v>4044</v>
      </c>
      <c r="E129" s="432" t="s">
        <v>388</v>
      </c>
      <c r="F129" s="433" t="s">
        <v>4075</v>
      </c>
      <c r="G129" s="432" t="s">
        <v>381</v>
      </c>
      <c r="H129" s="432" t="s">
        <v>697</v>
      </c>
      <c r="I129" s="432" t="s">
        <v>394</v>
      </c>
      <c r="J129" s="432" t="s">
        <v>698</v>
      </c>
      <c r="K129" s="432"/>
      <c r="L129" s="434">
        <v>2.2627031473205284</v>
      </c>
      <c r="M129" s="434">
        <v>52</v>
      </c>
      <c r="N129" s="435">
        <v>117.66056366066748</v>
      </c>
    </row>
    <row r="130" spans="1:14" ht="14.4" customHeight="1" x14ac:dyDescent="0.3">
      <c r="A130" s="430" t="s">
        <v>590</v>
      </c>
      <c r="B130" s="431" t="s">
        <v>4027</v>
      </c>
      <c r="C130" s="432" t="s">
        <v>624</v>
      </c>
      <c r="D130" s="433" t="s">
        <v>4044</v>
      </c>
      <c r="E130" s="432" t="s">
        <v>388</v>
      </c>
      <c r="F130" s="433" t="s">
        <v>4075</v>
      </c>
      <c r="G130" s="432" t="s">
        <v>381</v>
      </c>
      <c r="H130" s="432" t="s">
        <v>699</v>
      </c>
      <c r="I130" s="432" t="s">
        <v>394</v>
      </c>
      <c r="J130" s="432" t="s">
        <v>700</v>
      </c>
      <c r="K130" s="432"/>
      <c r="L130" s="434">
        <v>2.0787976268491195</v>
      </c>
      <c r="M130" s="434">
        <v>100</v>
      </c>
      <c r="N130" s="435">
        <v>207.87976268491195</v>
      </c>
    </row>
    <row r="131" spans="1:14" ht="14.4" customHeight="1" x14ac:dyDescent="0.3">
      <c r="A131" s="430" t="s">
        <v>590</v>
      </c>
      <c r="B131" s="431" t="s">
        <v>4027</v>
      </c>
      <c r="C131" s="432" t="s">
        <v>624</v>
      </c>
      <c r="D131" s="433" t="s">
        <v>4044</v>
      </c>
      <c r="E131" s="432" t="s">
        <v>388</v>
      </c>
      <c r="F131" s="433" t="s">
        <v>4075</v>
      </c>
      <c r="G131" s="432" t="s">
        <v>381</v>
      </c>
      <c r="H131" s="432" t="s">
        <v>701</v>
      </c>
      <c r="I131" s="432" t="s">
        <v>394</v>
      </c>
      <c r="J131" s="432" t="s">
        <v>702</v>
      </c>
      <c r="K131" s="432" t="s">
        <v>703</v>
      </c>
      <c r="L131" s="434">
        <v>0.79829845130425681</v>
      </c>
      <c r="M131" s="434">
        <v>100</v>
      </c>
      <c r="N131" s="435">
        <v>79.829845130425682</v>
      </c>
    </row>
    <row r="132" spans="1:14" ht="14.4" customHeight="1" x14ac:dyDescent="0.3">
      <c r="A132" s="430" t="s">
        <v>590</v>
      </c>
      <c r="B132" s="431" t="s">
        <v>4027</v>
      </c>
      <c r="C132" s="432" t="s">
        <v>624</v>
      </c>
      <c r="D132" s="433" t="s">
        <v>4044</v>
      </c>
      <c r="E132" s="432" t="s">
        <v>388</v>
      </c>
      <c r="F132" s="433" t="s">
        <v>4075</v>
      </c>
      <c r="G132" s="432" t="s">
        <v>381</v>
      </c>
      <c r="H132" s="432" t="s">
        <v>704</v>
      </c>
      <c r="I132" s="432" t="s">
        <v>394</v>
      </c>
      <c r="J132" s="432" t="s">
        <v>705</v>
      </c>
      <c r="K132" s="432" t="s">
        <v>706</v>
      </c>
      <c r="L132" s="434">
        <v>0.91259822956315262</v>
      </c>
      <c r="M132" s="434">
        <v>100</v>
      </c>
      <c r="N132" s="435">
        <v>91.259822956315261</v>
      </c>
    </row>
    <row r="133" spans="1:14" ht="14.4" customHeight="1" x14ac:dyDescent="0.3">
      <c r="A133" s="430" t="s">
        <v>590</v>
      </c>
      <c r="B133" s="431" t="s">
        <v>4027</v>
      </c>
      <c r="C133" s="432" t="s">
        <v>624</v>
      </c>
      <c r="D133" s="433" t="s">
        <v>4044</v>
      </c>
      <c r="E133" s="432" t="s">
        <v>388</v>
      </c>
      <c r="F133" s="433" t="s">
        <v>4075</v>
      </c>
      <c r="G133" s="432" t="s">
        <v>381</v>
      </c>
      <c r="H133" s="432" t="s">
        <v>707</v>
      </c>
      <c r="I133" s="432" t="s">
        <v>394</v>
      </c>
      <c r="J133" s="432" t="s">
        <v>708</v>
      </c>
      <c r="K133" s="432"/>
      <c r="L133" s="434">
        <v>0.33459961802179883</v>
      </c>
      <c r="M133" s="434">
        <v>700</v>
      </c>
      <c r="N133" s="435">
        <v>234.21973261525918</v>
      </c>
    </row>
    <row r="134" spans="1:14" ht="14.4" customHeight="1" x14ac:dyDescent="0.3">
      <c r="A134" s="430" t="s">
        <v>590</v>
      </c>
      <c r="B134" s="431" t="s">
        <v>4027</v>
      </c>
      <c r="C134" s="432" t="s">
        <v>624</v>
      </c>
      <c r="D134" s="433" t="s">
        <v>4044</v>
      </c>
      <c r="E134" s="432" t="s">
        <v>388</v>
      </c>
      <c r="F134" s="433" t="s">
        <v>4075</v>
      </c>
      <c r="G134" s="432" t="s">
        <v>381</v>
      </c>
      <c r="H134" s="432" t="s">
        <v>709</v>
      </c>
      <c r="I134" s="432" t="s">
        <v>394</v>
      </c>
      <c r="J134" s="432" t="s">
        <v>710</v>
      </c>
      <c r="K134" s="432" t="s">
        <v>711</v>
      </c>
      <c r="L134" s="434">
        <v>0.65839924837284014</v>
      </c>
      <c r="M134" s="434">
        <v>450</v>
      </c>
      <c r="N134" s="435">
        <v>296.27966176777807</v>
      </c>
    </row>
    <row r="135" spans="1:14" ht="14.4" customHeight="1" x14ac:dyDescent="0.3">
      <c r="A135" s="430" t="s">
        <v>590</v>
      </c>
      <c r="B135" s="431" t="s">
        <v>4027</v>
      </c>
      <c r="C135" s="432" t="s">
        <v>624</v>
      </c>
      <c r="D135" s="433" t="s">
        <v>4044</v>
      </c>
      <c r="E135" s="432" t="s">
        <v>388</v>
      </c>
      <c r="F135" s="433" t="s">
        <v>4075</v>
      </c>
      <c r="G135" s="432" t="s">
        <v>381</v>
      </c>
      <c r="H135" s="432" t="s">
        <v>712</v>
      </c>
      <c r="I135" s="432" t="s">
        <v>394</v>
      </c>
      <c r="J135" s="432" t="s">
        <v>713</v>
      </c>
      <c r="K135" s="432" t="s">
        <v>714</v>
      </c>
      <c r="L135" s="434">
        <v>0.7414985614958115</v>
      </c>
      <c r="M135" s="434">
        <v>100</v>
      </c>
      <c r="N135" s="435">
        <v>74.149856149581154</v>
      </c>
    </row>
    <row r="136" spans="1:14" ht="14.4" customHeight="1" x14ac:dyDescent="0.3">
      <c r="A136" s="430" t="s">
        <v>590</v>
      </c>
      <c r="B136" s="431" t="s">
        <v>4027</v>
      </c>
      <c r="C136" s="432" t="s">
        <v>624</v>
      </c>
      <c r="D136" s="433" t="s">
        <v>4044</v>
      </c>
      <c r="E136" s="432" t="s">
        <v>388</v>
      </c>
      <c r="F136" s="433" t="s">
        <v>4075</v>
      </c>
      <c r="G136" s="432" t="s">
        <v>381</v>
      </c>
      <c r="H136" s="432" t="s">
        <v>715</v>
      </c>
      <c r="I136" s="432" t="s">
        <v>394</v>
      </c>
      <c r="J136" s="432" t="s">
        <v>716</v>
      </c>
      <c r="K136" s="432"/>
      <c r="L136" s="434">
        <v>0.72369859602767206</v>
      </c>
      <c r="M136" s="434">
        <v>100</v>
      </c>
      <c r="N136" s="435">
        <v>72.369859602767207</v>
      </c>
    </row>
    <row r="137" spans="1:14" ht="14.4" customHeight="1" x14ac:dyDescent="0.3">
      <c r="A137" s="430" t="s">
        <v>590</v>
      </c>
      <c r="B137" s="431" t="s">
        <v>4027</v>
      </c>
      <c r="C137" s="432" t="s">
        <v>624</v>
      </c>
      <c r="D137" s="433" t="s">
        <v>4044</v>
      </c>
      <c r="E137" s="432" t="s">
        <v>388</v>
      </c>
      <c r="F137" s="433" t="s">
        <v>4075</v>
      </c>
      <c r="G137" s="432" t="s">
        <v>381</v>
      </c>
      <c r="H137" s="432" t="s">
        <v>717</v>
      </c>
      <c r="I137" s="432" t="s">
        <v>394</v>
      </c>
      <c r="J137" s="432" t="s">
        <v>718</v>
      </c>
      <c r="K137" s="432"/>
      <c r="L137" s="434">
        <v>1.1896986418426001</v>
      </c>
      <c r="M137" s="434">
        <v>500</v>
      </c>
      <c r="N137" s="435">
        <v>594.84932092130009</v>
      </c>
    </row>
    <row r="138" spans="1:14" ht="14.4" customHeight="1" x14ac:dyDescent="0.3">
      <c r="A138" s="430" t="s">
        <v>590</v>
      </c>
      <c r="B138" s="431" t="s">
        <v>4027</v>
      </c>
      <c r="C138" s="432" t="s">
        <v>624</v>
      </c>
      <c r="D138" s="433" t="s">
        <v>4044</v>
      </c>
      <c r="E138" s="432" t="s">
        <v>388</v>
      </c>
      <c r="F138" s="433" t="s">
        <v>4075</v>
      </c>
      <c r="G138" s="432" t="s">
        <v>381</v>
      </c>
      <c r="H138" s="432" t="s">
        <v>719</v>
      </c>
      <c r="I138" s="432" t="s">
        <v>394</v>
      </c>
      <c r="J138" s="432" t="s">
        <v>720</v>
      </c>
      <c r="K138" s="432"/>
      <c r="L138" s="434">
        <v>0.85639833859071213</v>
      </c>
      <c r="M138" s="434">
        <v>100</v>
      </c>
      <c r="N138" s="435">
        <v>85.639833859071217</v>
      </c>
    </row>
    <row r="139" spans="1:14" ht="14.4" customHeight="1" x14ac:dyDescent="0.3">
      <c r="A139" s="430" t="s">
        <v>590</v>
      </c>
      <c r="B139" s="431" t="s">
        <v>4027</v>
      </c>
      <c r="C139" s="432" t="s">
        <v>624</v>
      </c>
      <c r="D139" s="433" t="s">
        <v>4044</v>
      </c>
      <c r="E139" s="432" t="s">
        <v>388</v>
      </c>
      <c r="F139" s="433" t="s">
        <v>4075</v>
      </c>
      <c r="G139" s="432" t="s">
        <v>381</v>
      </c>
      <c r="H139" s="432" t="s">
        <v>721</v>
      </c>
      <c r="I139" s="432" t="s">
        <v>394</v>
      </c>
      <c r="J139" s="432" t="s">
        <v>722</v>
      </c>
      <c r="K139" s="432" t="s">
        <v>723</v>
      </c>
      <c r="L139" s="434">
        <v>736.33326016532862</v>
      </c>
      <c r="M139" s="434">
        <v>1</v>
      </c>
      <c r="N139" s="435">
        <v>736.33326016532862</v>
      </c>
    </row>
    <row r="140" spans="1:14" ht="14.4" customHeight="1" x14ac:dyDescent="0.3">
      <c r="A140" s="430" t="s">
        <v>590</v>
      </c>
      <c r="B140" s="431" t="s">
        <v>4027</v>
      </c>
      <c r="C140" s="432" t="s">
        <v>624</v>
      </c>
      <c r="D140" s="433" t="s">
        <v>4044</v>
      </c>
      <c r="E140" s="432" t="s">
        <v>388</v>
      </c>
      <c r="F140" s="433" t="s">
        <v>4075</v>
      </c>
      <c r="G140" s="432" t="s">
        <v>381</v>
      </c>
      <c r="H140" s="432" t="s">
        <v>724</v>
      </c>
      <c r="I140" s="432" t="s">
        <v>394</v>
      </c>
      <c r="J140" s="432" t="s">
        <v>725</v>
      </c>
      <c r="K140" s="432"/>
      <c r="L140" s="434">
        <v>453.02401606538956</v>
      </c>
      <c r="M140" s="434">
        <v>1</v>
      </c>
      <c r="N140" s="435">
        <v>453.02401606538956</v>
      </c>
    </row>
    <row r="141" spans="1:14" ht="14.4" customHeight="1" x14ac:dyDescent="0.3">
      <c r="A141" s="430" t="s">
        <v>590</v>
      </c>
      <c r="B141" s="431" t="s">
        <v>4027</v>
      </c>
      <c r="C141" s="432" t="s">
        <v>624</v>
      </c>
      <c r="D141" s="433" t="s">
        <v>4044</v>
      </c>
      <c r="E141" s="432" t="s">
        <v>388</v>
      </c>
      <c r="F141" s="433" t="s">
        <v>4075</v>
      </c>
      <c r="G141" s="432" t="s">
        <v>381</v>
      </c>
      <c r="H141" s="432" t="s">
        <v>726</v>
      </c>
      <c r="I141" s="432" t="s">
        <v>394</v>
      </c>
      <c r="J141" s="432" t="s">
        <v>727</v>
      </c>
      <c r="K141" s="432" t="s">
        <v>723</v>
      </c>
      <c r="L141" s="434">
        <v>716.755219488026</v>
      </c>
      <c r="M141" s="434">
        <v>1</v>
      </c>
      <c r="N141" s="435">
        <v>716.755219488026</v>
      </c>
    </row>
    <row r="142" spans="1:14" ht="14.4" customHeight="1" x14ac:dyDescent="0.3">
      <c r="A142" s="430" t="s">
        <v>590</v>
      </c>
      <c r="B142" s="431" t="s">
        <v>4027</v>
      </c>
      <c r="C142" s="432" t="s">
        <v>624</v>
      </c>
      <c r="D142" s="433" t="s">
        <v>4044</v>
      </c>
      <c r="E142" s="432" t="s">
        <v>388</v>
      </c>
      <c r="F142" s="433" t="s">
        <v>4075</v>
      </c>
      <c r="G142" s="432" t="s">
        <v>381</v>
      </c>
      <c r="H142" s="432" t="s">
        <v>728</v>
      </c>
      <c r="I142" s="432" t="s">
        <v>394</v>
      </c>
      <c r="J142" s="432" t="s">
        <v>729</v>
      </c>
      <c r="K142" s="432" t="s">
        <v>723</v>
      </c>
      <c r="L142" s="434">
        <v>716.75545590681486</v>
      </c>
      <c r="M142" s="434">
        <v>1</v>
      </c>
      <c r="N142" s="435">
        <v>716.75545590681486</v>
      </c>
    </row>
    <row r="143" spans="1:14" ht="14.4" customHeight="1" x14ac:dyDescent="0.3">
      <c r="A143" s="430" t="s">
        <v>590</v>
      </c>
      <c r="B143" s="431" t="s">
        <v>4027</v>
      </c>
      <c r="C143" s="432" t="s">
        <v>624</v>
      </c>
      <c r="D143" s="433" t="s">
        <v>4044</v>
      </c>
      <c r="E143" s="432" t="s">
        <v>388</v>
      </c>
      <c r="F143" s="433" t="s">
        <v>4075</v>
      </c>
      <c r="G143" s="432" t="s">
        <v>381</v>
      </c>
      <c r="H143" s="432" t="s">
        <v>730</v>
      </c>
      <c r="I143" s="432" t="s">
        <v>394</v>
      </c>
      <c r="J143" s="432" t="s">
        <v>731</v>
      </c>
      <c r="K143" s="432"/>
      <c r="L143" s="434">
        <v>265.84879650758819</v>
      </c>
      <c r="M143" s="434">
        <v>1</v>
      </c>
      <c r="N143" s="435">
        <v>265.84879650758819</v>
      </c>
    </row>
    <row r="144" spans="1:14" ht="14.4" customHeight="1" x14ac:dyDescent="0.3">
      <c r="A144" s="430" t="s">
        <v>590</v>
      </c>
      <c r="B144" s="431" t="s">
        <v>4027</v>
      </c>
      <c r="C144" s="432" t="s">
        <v>624</v>
      </c>
      <c r="D144" s="433" t="s">
        <v>4044</v>
      </c>
      <c r="E144" s="432" t="s">
        <v>388</v>
      </c>
      <c r="F144" s="433" t="s">
        <v>4075</v>
      </c>
      <c r="G144" s="432" t="s">
        <v>381</v>
      </c>
      <c r="H144" s="432" t="s">
        <v>732</v>
      </c>
      <c r="I144" s="432" t="s">
        <v>408</v>
      </c>
      <c r="J144" s="432" t="s">
        <v>733</v>
      </c>
      <c r="K144" s="432"/>
      <c r="L144" s="434">
        <v>0</v>
      </c>
      <c r="M144" s="434">
        <v>0</v>
      </c>
      <c r="N144" s="435">
        <v>0</v>
      </c>
    </row>
    <row r="145" spans="1:14" ht="14.4" customHeight="1" x14ac:dyDescent="0.3">
      <c r="A145" s="430" t="s">
        <v>590</v>
      </c>
      <c r="B145" s="431" t="s">
        <v>4027</v>
      </c>
      <c r="C145" s="432" t="s">
        <v>624</v>
      </c>
      <c r="D145" s="433" t="s">
        <v>4044</v>
      </c>
      <c r="E145" s="432" t="s">
        <v>388</v>
      </c>
      <c r="F145" s="433" t="s">
        <v>4075</v>
      </c>
      <c r="G145" s="432" t="s">
        <v>381</v>
      </c>
      <c r="H145" s="432" t="s">
        <v>734</v>
      </c>
      <c r="I145" s="432" t="s">
        <v>394</v>
      </c>
      <c r="J145" s="432" t="s">
        <v>735</v>
      </c>
      <c r="K145" s="432" t="s">
        <v>736</v>
      </c>
      <c r="L145" s="434">
        <v>11.761195455515933</v>
      </c>
      <c r="M145" s="434">
        <v>50</v>
      </c>
      <c r="N145" s="435">
        <v>588.05977277579666</v>
      </c>
    </row>
    <row r="146" spans="1:14" ht="14.4" customHeight="1" x14ac:dyDescent="0.3">
      <c r="A146" s="430" t="s">
        <v>737</v>
      </c>
      <c r="B146" s="431" t="s">
        <v>4028</v>
      </c>
      <c r="C146" s="432" t="s">
        <v>738</v>
      </c>
      <c r="D146" s="433" t="s">
        <v>4045</v>
      </c>
      <c r="E146" s="432" t="s">
        <v>388</v>
      </c>
      <c r="F146" s="433" t="s">
        <v>4075</v>
      </c>
      <c r="G146" s="432"/>
      <c r="H146" s="432" t="s">
        <v>739</v>
      </c>
      <c r="I146" s="432" t="s">
        <v>740</v>
      </c>
      <c r="J146" s="432" t="s">
        <v>741</v>
      </c>
      <c r="K146" s="432" t="s">
        <v>742</v>
      </c>
      <c r="L146" s="434">
        <v>95.65</v>
      </c>
      <c r="M146" s="434">
        <v>4</v>
      </c>
      <c r="N146" s="435">
        <v>382.6</v>
      </c>
    </row>
    <row r="147" spans="1:14" ht="14.4" customHeight="1" x14ac:dyDescent="0.3">
      <c r="A147" s="430" t="s">
        <v>737</v>
      </c>
      <c r="B147" s="431" t="s">
        <v>4028</v>
      </c>
      <c r="C147" s="432" t="s">
        <v>738</v>
      </c>
      <c r="D147" s="433" t="s">
        <v>4045</v>
      </c>
      <c r="E147" s="432" t="s">
        <v>388</v>
      </c>
      <c r="F147" s="433" t="s">
        <v>4075</v>
      </c>
      <c r="G147" s="432"/>
      <c r="H147" s="432" t="s">
        <v>743</v>
      </c>
      <c r="I147" s="432" t="s">
        <v>744</v>
      </c>
      <c r="J147" s="432" t="s">
        <v>745</v>
      </c>
      <c r="K147" s="432" t="s">
        <v>746</v>
      </c>
      <c r="L147" s="434">
        <v>161.78</v>
      </c>
      <c r="M147" s="434">
        <v>2</v>
      </c>
      <c r="N147" s="435">
        <v>323.56</v>
      </c>
    </row>
    <row r="148" spans="1:14" ht="14.4" customHeight="1" x14ac:dyDescent="0.3">
      <c r="A148" s="430" t="s">
        <v>737</v>
      </c>
      <c r="B148" s="431" t="s">
        <v>4028</v>
      </c>
      <c r="C148" s="432" t="s">
        <v>738</v>
      </c>
      <c r="D148" s="433" t="s">
        <v>4045</v>
      </c>
      <c r="E148" s="432" t="s">
        <v>388</v>
      </c>
      <c r="F148" s="433" t="s">
        <v>4075</v>
      </c>
      <c r="G148" s="432"/>
      <c r="H148" s="432" t="s">
        <v>747</v>
      </c>
      <c r="I148" s="432" t="s">
        <v>748</v>
      </c>
      <c r="J148" s="432" t="s">
        <v>749</v>
      </c>
      <c r="K148" s="432" t="s">
        <v>750</v>
      </c>
      <c r="L148" s="434">
        <v>101.0997046644828</v>
      </c>
      <c r="M148" s="434">
        <v>1</v>
      </c>
      <c r="N148" s="435">
        <v>101.0997046644828</v>
      </c>
    </row>
    <row r="149" spans="1:14" ht="14.4" customHeight="1" x14ac:dyDescent="0.3">
      <c r="A149" s="430" t="s">
        <v>737</v>
      </c>
      <c r="B149" s="431" t="s">
        <v>4028</v>
      </c>
      <c r="C149" s="432" t="s">
        <v>738</v>
      </c>
      <c r="D149" s="433" t="s">
        <v>4045</v>
      </c>
      <c r="E149" s="432" t="s">
        <v>388</v>
      </c>
      <c r="F149" s="433" t="s">
        <v>4075</v>
      </c>
      <c r="G149" s="432"/>
      <c r="H149" s="432" t="s">
        <v>751</v>
      </c>
      <c r="I149" s="432" t="s">
        <v>752</v>
      </c>
      <c r="J149" s="432" t="s">
        <v>749</v>
      </c>
      <c r="K149" s="432" t="s">
        <v>753</v>
      </c>
      <c r="L149" s="434">
        <v>147.9800587430959</v>
      </c>
      <c r="M149" s="434">
        <v>41</v>
      </c>
      <c r="N149" s="435">
        <v>6067.1824084669315</v>
      </c>
    </row>
    <row r="150" spans="1:14" ht="14.4" customHeight="1" x14ac:dyDescent="0.3">
      <c r="A150" s="430" t="s">
        <v>737</v>
      </c>
      <c r="B150" s="431" t="s">
        <v>4028</v>
      </c>
      <c r="C150" s="432" t="s">
        <v>738</v>
      </c>
      <c r="D150" s="433" t="s">
        <v>4045</v>
      </c>
      <c r="E150" s="432" t="s">
        <v>388</v>
      </c>
      <c r="F150" s="433" t="s">
        <v>4075</v>
      </c>
      <c r="G150" s="432"/>
      <c r="H150" s="432" t="s">
        <v>754</v>
      </c>
      <c r="I150" s="432" t="s">
        <v>755</v>
      </c>
      <c r="J150" s="432" t="s">
        <v>756</v>
      </c>
      <c r="K150" s="432" t="s">
        <v>757</v>
      </c>
      <c r="L150" s="434">
        <v>120.3196485186011</v>
      </c>
      <c r="M150" s="434">
        <v>1</v>
      </c>
      <c r="N150" s="435">
        <v>120.3196485186011</v>
      </c>
    </row>
    <row r="151" spans="1:14" ht="14.4" customHeight="1" x14ac:dyDescent="0.3">
      <c r="A151" s="430" t="s">
        <v>737</v>
      </c>
      <c r="B151" s="431" t="s">
        <v>4028</v>
      </c>
      <c r="C151" s="432" t="s">
        <v>738</v>
      </c>
      <c r="D151" s="433" t="s">
        <v>4045</v>
      </c>
      <c r="E151" s="432" t="s">
        <v>388</v>
      </c>
      <c r="F151" s="433" t="s">
        <v>4075</v>
      </c>
      <c r="G151" s="432"/>
      <c r="H151" s="432" t="s">
        <v>758</v>
      </c>
      <c r="I151" s="432" t="s">
        <v>759</v>
      </c>
      <c r="J151" s="432" t="s">
        <v>760</v>
      </c>
      <c r="K151" s="432" t="s">
        <v>761</v>
      </c>
      <c r="L151" s="434">
        <v>74.680937884548911</v>
      </c>
      <c r="M151" s="434">
        <v>19</v>
      </c>
      <c r="N151" s="435">
        <v>1418.9378198064294</v>
      </c>
    </row>
    <row r="152" spans="1:14" ht="14.4" customHeight="1" x14ac:dyDescent="0.3">
      <c r="A152" s="430" t="s">
        <v>737</v>
      </c>
      <c r="B152" s="431" t="s">
        <v>4028</v>
      </c>
      <c r="C152" s="432" t="s">
        <v>738</v>
      </c>
      <c r="D152" s="433" t="s">
        <v>4045</v>
      </c>
      <c r="E152" s="432" t="s">
        <v>388</v>
      </c>
      <c r="F152" s="433" t="s">
        <v>4075</v>
      </c>
      <c r="G152" s="432"/>
      <c r="H152" s="432" t="s">
        <v>762</v>
      </c>
      <c r="I152" s="432" t="s">
        <v>763</v>
      </c>
      <c r="J152" s="432" t="s">
        <v>764</v>
      </c>
      <c r="K152" s="432" t="s">
        <v>765</v>
      </c>
      <c r="L152" s="434">
        <v>43.850000000000009</v>
      </c>
      <c r="M152" s="434">
        <v>1</v>
      </c>
      <c r="N152" s="435">
        <v>43.850000000000009</v>
      </c>
    </row>
    <row r="153" spans="1:14" ht="14.4" customHeight="1" x14ac:dyDescent="0.3">
      <c r="A153" s="430" t="s">
        <v>737</v>
      </c>
      <c r="B153" s="431" t="s">
        <v>4028</v>
      </c>
      <c r="C153" s="432" t="s">
        <v>738</v>
      </c>
      <c r="D153" s="433" t="s">
        <v>4045</v>
      </c>
      <c r="E153" s="432" t="s">
        <v>388</v>
      </c>
      <c r="F153" s="433" t="s">
        <v>4075</v>
      </c>
      <c r="G153" s="432"/>
      <c r="H153" s="432" t="s">
        <v>766</v>
      </c>
      <c r="I153" s="432" t="s">
        <v>767</v>
      </c>
      <c r="J153" s="432" t="s">
        <v>768</v>
      </c>
      <c r="K153" s="432" t="s">
        <v>769</v>
      </c>
      <c r="L153" s="434">
        <v>239.93998967914098</v>
      </c>
      <c r="M153" s="434">
        <v>1</v>
      </c>
      <c r="N153" s="435">
        <v>239.93998967914098</v>
      </c>
    </row>
    <row r="154" spans="1:14" ht="14.4" customHeight="1" x14ac:dyDescent="0.3">
      <c r="A154" s="430" t="s">
        <v>737</v>
      </c>
      <c r="B154" s="431" t="s">
        <v>4028</v>
      </c>
      <c r="C154" s="432" t="s">
        <v>738</v>
      </c>
      <c r="D154" s="433" t="s">
        <v>4045</v>
      </c>
      <c r="E154" s="432" t="s">
        <v>388</v>
      </c>
      <c r="F154" s="433" t="s">
        <v>4075</v>
      </c>
      <c r="G154" s="432"/>
      <c r="H154" s="432" t="s">
        <v>770</v>
      </c>
      <c r="I154" s="432" t="s">
        <v>771</v>
      </c>
      <c r="J154" s="432" t="s">
        <v>772</v>
      </c>
      <c r="K154" s="432" t="s">
        <v>773</v>
      </c>
      <c r="L154" s="434">
        <v>113.52504141487337</v>
      </c>
      <c r="M154" s="434">
        <v>42</v>
      </c>
      <c r="N154" s="435">
        <v>4768.0517394246817</v>
      </c>
    </row>
    <row r="155" spans="1:14" ht="14.4" customHeight="1" x14ac:dyDescent="0.3">
      <c r="A155" s="430" t="s">
        <v>737</v>
      </c>
      <c r="B155" s="431" t="s">
        <v>4028</v>
      </c>
      <c r="C155" s="432" t="s">
        <v>738</v>
      </c>
      <c r="D155" s="433" t="s">
        <v>4045</v>
      </c>
      <c r="E155" s="432" t="s">
        <v>388</v>
      </c>
      <c r="F155" s="433" t="s">
        <v>4075</v>
      </c>
      <c r="G155" s="432"/>
      <c r="H155" s="432" t="s">
        <v>774</v>
      </c>
      <c r="I155" s="432" t="s">
        <v>775</v>
      </c>
      <c r="J155" s="432" t="s">
        <v>776</v>
      </c>
      <c r="K155" s="432" t="s">
        <v>777</v>
      </c>
      <c r="L155" s="434">
        <v>94.254185485899015</v>
      </c>
      <c r="M155" s="434">
        <v>28</v>
      </c>
      <c r="N155" s="435">
        <v>2639.1171936051724</v>
      </c>
    </row>
    <row r="156" spans="1:14" ht="14.4" customHeight="1" x14ac:dyDescent="0.3">
      <c r="A156" s="430" t="s">
        <v>737</v>
      </c>
      <c r="B156" s="431" t="s">
        <v>4028</v>
      </c>
      <c r="C156" s="432" t="s">
        <v>738</v>
      </c>
      <c r="D156" s="433" t="s">
        <v>4045</v>
      </c>
      <c r="E156" s="432" t="s">
        <v>388</v>
      </c>
      <c r="F156" s="433" t="s">
        <v>4075</v>
      </c>
      <c r="G156" s="432"/>
      <c r="H156" s="432" t="s">
        <v>778</v>
      </c>
      <c r="I156" s="432" t="s">
        <v>778</v>
      </c>
      <c r="J156" s="432" t="s">
        <v>779</v>
      </c>
      <c r="K156" s="432" t="s">
        <v>780</v>
      </c>
      <c r="L156" s="434">
        <v>99.013333333333335</v>
      </c>
      <c r="M156" s="434">
        <v>3</v>
      </c>
      <c r="N156" s="435">
        <v>297.04000000000002</v>
      </c>
    </row>
    <row r="157" spans="1:14" ht="14.4" customHeight="1" x14ac:dyDescent="0.3">
      <c r="A157" s="430" t="s">
        <v>737</v>
      </c>
      <c r="B157" s="431" t="s">
        <v>4028</v>
      </c>
      <c r="C157" s="432" t="s">
        <v>738</v>
      </c>
      <c r="D157" s="433" t="s">
        <v>4045</v>
      </c>
      <c r="E157" s="432" t="s">
        <v>388</v>
      </c>
      <c r="F157" s="433" t="s">
        <v>4075</v>
      </c>
      <c r="G157" s="432" t="s">
        <v>381</v>
      </c>
      <c r="H157" s="432" t="s">
        <v>781</v>
      </c>
      <c r="I157" s="432" t="s">
        <v>781</v>
      </c>
      <c r="J157" s="432" t="s">
        <v>782</v>
      </c>
      <c r="K157" s="432" t="s">
        <v>783</v>
      </c>
      <c r="L157" s="434">
        <v>171.59992502272871</v>
      </c>
      <c r="M157" s="434">
        <v>83</v>
      </c>
      <c r="N157" s="435">
        <v>14242.793776886483</v>
      </c>
    </row>
    <row r="158" spans="1:14" ht="14.4" customHeight="1" x14ac:dyDescent="0.3">
      <c r="A158" s="430" t="s">
        <v>737</v>
      </c>
      <c r="B158" s="431" t="s">
        <v>4028</v>
      </c>
      <c r="C158" s="432" t="s">
        <v>738</v>
      </c>
      <c r="D158" s="433" t="s">
        <v>4045</v>
      </c>
      <c r="E158" s="432" t="s">
        <v>388</v>
      </c>
      <c r="F158" s="433" t="s">
        <v>4075</v>
      </c>
      <c r="G158" s="432" t="s">
        <v>381</v>
      </c>
      <c r="H158" s="432" t="s">
        <v>784</v>
      </c>
      <c r="I158" s="432" t="s">
        <v>784</v>
      </c>
      <c r="J158" s="432" t="s">
        <v>785</v>
      </c>
      <c r="K158" s="432" t="s">
        <v>786</v>
      </c>
      <c r="L158" s="434">
        <v>173.69000000000003</v>
      </c>
      <c r="M158" s="434">
        <v>22</v>
      </c>
      <c r="N158" s="435">
        <v>3821.1800000000003</v>
      </c>
    </row>
    <row r="159" spans="1:14" ht="14.4" customHeight="1" x14ac:dyDescent="0.3">
      <c r="A159" s="430" t="s">
        <v>737</v>
      </c>
      <c r="B159" s="431" t="s">
        <v>4028</v>
      </c>
      <c r="C159" s="432" t="s">
        <v>738</v>
      </c>
      <c r="D159" s="433" t="s">
        <v>4045</v>
      </c>
      <c r="E159" s="432" t="s">
        <v>388</v>
      </c>
      <c r="F159" s="433" t="s">
        <v>4075</v>
      </c>
      <c r="G159" s="432" t="s">
        <v>381</v>
      </c>
      <c r="H159" s="432" t="s">
        <v>787</v>
      </c>
      <c r="I159" s="432" t="s">
        <v>787</v>
      </c>
      <c r="J159" s="432" t="s">
        <v>429</v>
      </c>
      <c r="K159" s="432" t="s">
        <v>786</v>
      </c>
      <c r="L159" s="434">
        <v>143</v>
      </c>
      <c r="M159" s="434">
        <v>10</v>
      </c>
      <c r="N159" s="435">
        <v>1430</v>
      </c>
    </row>
    <row r="160" spans="1:14" ht="14.4" customHeight="1" x14ac:dyDescent="0.3">
      <c r="A160" s="430" t="s">
        <v>737</v>
      </c>
      <c r="B160" s="431" t="s">
        <v>4028</v>
      </c>
      <c r="C160" s="432" t="s">
        <v>738</v>
      </c>
      <c r="D160" s="433" t="s">
        <v>4045</v>
      </c>
      <c r="E160" s="432" t="s">
        <v>388</v>
      </c>
      <c r="F160" s="433" t="s">
        <v>4075</v>
      </c>
      <c r="G160" s="432" t="s">
        <v>381</v>
      </c>
      <c r="H160" s="432" t="s">
        <v>788</v>
      </c>
      <c r="I160" s="432" t="s">
        <v>788</v>
      </c>
      <c r="J160" s="432" t="s">
        <v>429</v>
      </c>
      <c r="K160" s="432" t="s">
        <v>789</v>
      </c>
      <c r="L160" s="434">
        <v>126.5</v>
      </c>
      <c r="M160" s="434">
        <v>3</v>
      </c>
      <c r="N160" s="435">
        <v>379.5</v>
      </c>
    </row>
    <row r="161" spans="1:14" ht="14.4" customHeight="1" x14ac:dyDescent="0.3">
      <c r="A161" s="430" t="s">
        <v>737</v>
      </c>
      <c r="B161" s="431" t="s">
        <v>4028</v>
      </c>
      <c r="C161" s="432" t="s">
        <v>738</v>
      </c>
      <c r="D161" s="433" t="s">
        <v>4045</v>
      </c>
      <c r="E161" s="432" t="s">
        <v>388</v>
      </c>
      <c r="F161" s="433" t="s">
        <v>4075</v>
      </c>
      <c r="G161" s="432" t="s">
        <v>381</v>
      </c>
      <c r="H161" s="432" t="s">
        <v>790</v>
      </c>
      <c r="I161" s="432" t="s">
        <v>790</v>
      </c>
      <c r="J161" s="432" t="s">
        <v>429</v>
      </c>
      <c r="K161" s="432" t="s">
        <v>791</v>
      </c>
      <c r="L161" s="434">
        <v>222.20027852465242</v>
      </c>
      <c r="M161" s="434">
        <v>14</v>
      </c>
      <c r="N161" s="435">
        <v>3110.8038993451337</v>
      </c>
    </row>
    <row r="162" spans="1:14" ht="14.4" customHeight="1" x14ac:dyDescent="0.3">
      <c r="A162" s="430" t="s">
        <v>737</v>
      </c>
      <c r="B162" s="431" t="s">
        <v>4028</v>
      </c>
      <c r="C162" s="432" t="s">
        <v>738</v>
      </c>
      <c r="D162" s="433" t="s">
        <v>4045</v>
      </c>
      <c r="E162" s="432" t="s">
        <v>388</v>
      </c>
      <c r="F162" s="433" t="s">
        <v>4075</v>
      </c>
      <c r="G162" s="432" t="s">
        <v>381</v>
      </c>
      <c r="H162" s="432" t="s">
        <v>792</v>
      </c>
      <c r="I162" s="432" t="s">
        <v>792</v>
      </c>
      <c r="J162" s="432" t="s">
        <v>793</v>
      </c>
      <c r="K162" s="432" t="s">
        <v>794</v>
      </c>
      <c r="L162" s="434">
        <v>861.99999999999977</v>
      </c>
      <c r="M162" s="434">
        <v>2</v>
      </c>
      <c r="N162" s="435">
        <v>1723.9999999999995</v>
      </c>
    </row>
    <row r="163" spans="1:14" ht="14.4" customHeight="1" x14ac:dyDescent="0.3">
      <c r="A163" s="430" t="s">
        <v>737</v>
      </c>
      <c r="B163" s="431" t="s">
        <v>4028</v>
      </c>
      <c r="C163" s="432" t="s">
        <v>738</v>
      </c>
      <c r="D163" s="433" t="s">
        <v>4045</v>
      </c>
      <c r="E163" s="432" t="s">
        <v>388</v>
      </c>
      <c r="F163" s="433" t="s">
        <v>4075</v>
      </c>
      <c r="G163" s="432" t="s">
        <v>381</v>
      </c>
      <c r="H163" s="432" t="s">
        <v>795</v>
      </c>
      <c r="I163" s="432" t="s">
        <v>795</v>
      </c>
      <c r="J163" s="432" t="s">
        <v>782</v>
      </c>
      <c r="K163" s="432" t="s">
        <v>796</v>
      </c>
      <c r="L163" s="434">
        <v>92.950000123192311</v>
      </c>
      <c r="M163" s="434">
        <v>73</v>
      </c>
      <c r="N163" s="435">
        <v>6785.3500089930385</v>
      </c>
    </row>
    <row r="164" spans="1:14" ht="14.4" customHeight="1" x14ac:dyDescent="0.3">
      <c r="A164" s="430" t="s">
        <v>737</v>
      </c>
      <c r="B164" s="431" t="s">
        <v>4028</v>
      </c>
      <c r="C164" s="432" t="s">
        <v>738</v>
      </c>
      <c r="D164" s="433" t="s">
        <v>4045</v>
      </c>
      <c r="E164" s="432" t="s">
        <v>388</v>
      </c>
      <c r="F164" s="433" t="s">
        <v>4075</v>
      </c>
      <c r="G164" s="432" t="s">
        <v>381</v>
      </c>
      <c r="H164" s="432" t="s">
        <v>797</v>
      </c>
      <c r="I164" s="432" t="s">
        <v>797</v>
      </c>
      <c r="J164" s="432" t="s">
        <v>782</v>
      </c>
      <c r="K164" s="432" t="s">
        <v>798</v>
      </c>
      <c r="L164" s="434">
        <v>93.5</v>
      </c>
      <c r="M164" s="434">
        <v>3</v>
      </c>
      <c r="N164" s="435">
        <v>280.5</v>
      </c>
    </row>
    <row r="165" spans="1:14" ht="14.4" customHeight="1" x14ac:dyDescent="0.3">
      <c r="A165" s="430" t="s">
        <v>737</v>
      </c>
      <c r="B165" s="431" t="s">
        <v>4028</v>
      </c>
      <c r="C165" s="432" t="s">
        <v>738</v>
      </c>
      <c r="D165" s="433" t="s">
        <v>4045</v>
      </c>
      <c r="E165" s="432" t="s">
        <v>388</v>
      </c>
      <c r="F165" s="433" t="s">
        <v>4075</v>
      </c>
      <c r="G165" s="432" t="s">
        <v>381</v>
      </c>
      <c r="H165" s="432" t="s">
        <v>799</v>
      </c>
      <c r="I165" s="432" t="s">
        <v>800</v>
      </c>
      <c r="J165" s="432" t="s">
        <v>801</v>
      </c>
      <c r="K165" s="432" t="s">
        <v>802</v>
      </c>
      <c r="L165" s="434">
        <v>38.320002300689019</v>
      </c>
      <c r="M165" s="434">
        <v>2</v>
      </c>
      <c r="N165" s="435">
        <v>76.640004601378038</v>
      </c>
    </row>
    <row r="166" spans="1:14" ht="14.4" customHeight="1" x14ac:dyDescent="0.3">
      <c r="A166" s="430" t="s">
        <v>737</v>
      </c>
      <c r="B166" s="431" t="s">
        <v>4028</v>
      </c>
      <c r="C166" s="432" t="s">
        <v>738</v>
      </c>
      <c r="D166" s="433" t="s">
        <v>4045</v>
      </c>
      <c r="E166" s="432" t="s">
        <v>388</v>
      </c>
      <c r="F166" s="433" t="s">
        <v>4075</v>
      </c>
      <c r="G166" s="432" t="s">
        <v>381</v>
      </c>
      <c r="H166" s="432" t="s">
        <v>803</v>
      </c>
      <c r="I166" s="432" t="s">
        <v>804</v>
      </c>
      <c r="J166" s="432" t="s">
        <v>805</v>
      </c>
      <c r="K166" s="432" t="s">
        <v>806</v>
      </c>
      <c r="L166" s="434">
        <v>41.130014208039135</v>
      </c>
      <c r="M166" s="434">
        <v>4</v>
      </c>
      <c r="N166" s="435">
        <v>164.52005683215654</v>
      </c>
    </row>
    <row r="167" spans="1:14" ht="14.4" customHeight="1" x14ac:dyDescent="0.3">
      <c r="A167" s="430" t="s">
        <v>737</v>
      </c>
      <c r="B167" s="431" t="s">
        <v>4028</v>
      </c>
      <c r="C167" s="432" t="s">
        <v>738</v>
      </c>
      <c r="D167" s="433" t="s">
        <v>4045</v>
      </c>
      <c r="E167" s="432" t="s">
        <v>388</v>
      </c>
      <c r="F167" s="433" t="s">
        <v>4075</v>
      </c>
      <c r="G167" s="432" t="s">
        <v>381</v>
      </c>
      <c r="H167" s="432" t="s">
        <v>399</v>
      </c>
      <c r="I167" s="432" t="s">
        <v>400</v>
      </c>
      <c r="J167" s="432" t="s">
        <v>401</v>
      </c>
      <c r="K167" s="432" t="s">
        <v>402</v>
      </c>
      <c r="L167" s="434">
        <v>87.029999999999987</v>
      </c>
      <c r="M167" s="434">
        <v>6</v>
      </c>
      <c r="N167" s="435">
        <v>522.17999999999995</v>
      </c>
    </row>
    <row r="168" spans="1:14" ht="14.4" customHeight="1" x14ac:dyDescent="0.3">
      <c r="A168" s="430" t="s">
        <v>737</v>
      </c>
      <c r="B168" s="431" t="s">
        <v>4028</v>
      </c>
      <c r="C168" s="432" t="s">
        <v>738</v>
      </c>
      <c r="D168" s="433" t="s">
        <v>4045</v>
      </c>
      <c r="E168" s="432" t="s">
        <v>388</v>
      </c>
      <c r="F168" s="433" t="s">
        <v>4075</v>
      </c>
      <c r="G168" s="432" t="s">
        <v>381</v>
      </c>
      <c r="H168" s="432" t="s">
        <v>807</v>
      </c>
      <c r="I168" s="432" t="s">
        <v>808</v>
      </c>
      <c r="J168" s="432" t="s">
        <v>809</v>
      </c>
      <c r="K168" s="432" t="s">
        <v>810</v>
      </c>
      <c r="L168" s="434">
        <v>96.820129607442851</v>
      </c>
      <c r="M168" s="434">
        <v>5</v>
      </c>
      <c r="N168" s="435">
        <v>484.10064803721428</v>
      </c>
    </row>
    <row r="169" spans="1:14" ht="14.4" customHeight="1" x14ac:dyDescent="0.3">
      <c r="A169" s="430" t="s">
        <v>737</v>
      </c>
      <c r="B169" s="431" t="s">
        <v>4028</v>
      </c>
      <c r="C169" s="432" t="s">
        <v>738</v>
      </c>
      <c r="D169" s="433" t="s">
        <v>4045</v>
      </c>
      <c r="E169" s="432" t="s">
        <v>388</v>
      </c>
      <c r="F169" s="433" t="s">
        <v>4075</v>
      </c>
      <c r="G169" s="432" t="s">
        <v>381</v>
      </c>
      <c r="H169" s="432" t="s">
        <v>811</v>
      </c>
      <c r="I169" s="432" t="s">
        <v>812</v>
      </c>
      <c r="J169" s="432" t="s">
        <v>809</v>
      </c>
      <c r="K169" s="432" t="s">
        <v>813</v>
      </c>
      <c r="L169" s="434">
        <v>100.75999573462263</v>
      </c>
      <c r="M169" s="434">
        <v>156</v>
      </c>
      <c r="N169" s="435">
        <v>15718.559334601132</v>
      </c>
    </row>
    <row r="170" spans="1:14" ht="14.4" customHeight="1" x14ac:dyDescent="0.3">
      <c r="A170" s="430" t="s">
        <v>737</v>
      </c>
      <c r="B170" s="431" t="s">
        <v>4028</v>
      </c>
      <c r="C170" s="432" t="s">
        <v>738</v>
      </c>
      <c r="D170" s="433" t="s">
        <v>4045</v>
      </c>
      <c r="E170" s="432" t="s">
        <v>388</v>
      </c>
      <c r="F170" s="433" t="s">
        <v>4075</v>
      </c>
      <c r="G170" s="432" t="s">
        <v>381</v>
      </c>
      <c r="H170" s="432" t="s">
        <v>403</v>
      </c>
      <c r="I170" s="432" t="s">
        <v>404</v>
      </c>
      <c r="J170" s="432" t="s">
        <v>405</v>
      </c>
      <c r="K170" s="432" t="s">
        <v>406</v>
      </c>
      <c r="L170" s="434">
        <v>168.11517065031342</v>
      </c>
      <c r="M170" s="434">
        <v>19</v>
      </c>
      <c r="N170" s="435">
        <v>3194.188242355955</v>
      </c>
    </row>
    <row r="171" spans="1:14" ht="14.4" customHeight="1" x14ac:dyDescent="0.3">
      <c r="A171" s="430" t="s">
        <v>737</v>
      </c>
      <c r="B171" s="431" t="s">
        <v>4028</v>
      </c>
      <c r="C171" s="432" t="s">
        <v>738</v>
      </c>
      <c r="D171" s="433" t="s">
        <v>4045</v>
      </c>
      <c r="E171" s="432" t="s">
        <v>388</v>
      </c>
      <c r="F171" s="433" t="s">
        <v>4075</v>
      </c>
      <c r="G171" s="432" t="s">
        <v>381</v>
      </c>
      <c r="H171" s="432" t="s">
        <v>814</v>
      </c>
      <c r="I171" s="432" t="s">
        <v>815</v>
      </c>
      <c r="J171" s="432" t="s">
        <v>816</v>
      </c>
      <c r="K171" s="432" t="s">
        <v>817</v>
      </c>
      <c r="L171" s="434">
        <v>64.539950268629767</v>
      </c>
      <c r="M171" s="434">
        <v>6</v>
      </c>
      <c r="N171" s="435">
        <v>387.23970161177857</v>
      </c>
    </row>
    <row r="172" spans="1:14" ht="14.4" customHeight="1" x14ac:dyDescent="0.3">
      <c r="A172" s="430" t="s">
        <v>737</v>
      </c>
      <c r="B172" s="431" t="s">
        <v>4028</v>
      </c>
      <c r="C172" s="432" t="s">
        <v>738</v>
      </c>
      <c r="D172" s="433" t="s">
        <v>4045</v>
      </c>
      <c r="E172" s="432" t="s">
        <v>388</v>
      </c>
      <c r="F172" s="433" t="s">
        <v>4075</v>
      </c>
      <c r="G172" s="432" t="s">
        <v>381</v>
      </c>
      <c r="H172" s="432" t="s">
        <v>818</v>
      </c>
      <c r="I172" s="432" t="s">
        <v>819</v>
      </c>
      <c r="J172" s="432" t="s">
        <v>820</v>
      </c>
      <c r="K172" s="432" t="s">
        <v>821</v>
      </c>
      <c r="L172" s="434">
        <v>79.294905537650834</v>
      </c>
      <c r="M172" s="434">
        <v>6</v>
      </c>
      <c r="N172" s="435">
        <v>475.769433225905</v>
      </c>
    </row>
    <row r="173" spans="1:14" ht="14.4" customHeight="1" x14ac:dyDescent="0.3">
      <c r="A173" s="430" t="s">
        <v>737</v>
      </c>
      <c r="B173" s="431" t="s">
        <v>4028</v>
      </c>
      <c r="C173" s="432" t="s">
        <v>738</v>
      </c>
      <c r="D173" s="433" t="s">
        <v>4045</v>
      </c>
      <c r="E173" s="432" t="s">
        <v>388</v>
      </c>
      <c r="F173" s="433" t="s">
        <v>4075</v>
      </c>
      <c r="G173" s="432" t="s">
        <v>381</v>
      </c>
      <c r="H173" s="432" t="s">
        <v>407</v>
      </c>
      <c r="I173" s="432" t="s">
        <v>408</v>
      </c>
      <c r="J173" s="432" t="s">
        <v>409</v>
      </c>
      <c r="K173" s="432" t="s">
        <v>410</v>
      </c>
      <c r="L173" s="434">
        <v>72.778965619662998</v>
      </c>
      <c r="M173" s="434">
        <v>16</v>
      </c>
      <c r="N173" s="435">
        <v>1164.463449914608</v>
      </c>
    </row>
    <row r="174" spans="1:14" ht="14.4" customHeight="1" x14ac:dyDescent="0.3">
      <c r="A174" s="430" t="s">
        <v>737</v>
      </c>
      <c r="B174" s="431" t="s">
        <v>4028</v>
      </c>
      <c r="C174" s="432" t="s">
        <v>738</v>
      </c>
      <c r="D174" s="433" t="s">
        <v>4045</v>
      </c>
      <c r="E174" s="432" t="s">
        <v>388</v>
      </c>
      <c r="F174" s="433" t="s">
        <v>4075</v>
      </c>
      <c r="G174" s="432" t="s">
        <v>381</v>
      </c>
      <c r="H174" s="432" t="s">
        <v>822</v>
      </c>
      <c r="I174" s="432" t="s">
        <v>823</v>
      </c>
      <c r="J174" s="432" t="s">
        <v>534</v>
      </c>
      <c r="K174" s="432" t="s">
        <v>563</v>
      </c>
      <c r="L174" s="434">
        <v>63.949999999999989</v>
      </c>
      <c r="M174" s="434">
        <v>1</v>
      </c>
      <c r="N174" s="435">
        <v>63.949999999999989</v>
      </c>
    </row>
    <row r="175" spans="1:14" ht="14.4" customHeight="1" x14ac:dyDescent="0.3">
      <c r="A175" s="430" t="s">
        <v>737</v>
      </c>
      <c r="B175" s="431" t="s">
        <v>4028</v>
      </c>
      <c r="C175" s="432" t="s">
        <v>738</v>
      </c>
      <c r="D175" s="433" t="s">
        <v>4045</v>
      </c>
      <c r="E175" s="432" t="s">
        <v>388</v>
      </c>
      <c r="F175" s="433" t="s">
        <v>4075</v>
      </c>
      <c r="G175" s="432" t="s">
        <v>381</v>
      </c>
      <c r="H175" s="432" t="s">
        <v>824</v>
      </c>
      <c r="I175" s="432" t="s">
        <v>825</v>
      </c>
      <c r="J175" s="432" t="s">
        <v>826</v>
      </c>
      <c r="K175" s="432" t="s">
        <v>827</v>
      </c>
      <c r="L175" s="434">
        <v>79.630614370434117</v>
      </c>
      <c r="M175" s="434">
        <v>64</v>
      </c>
      <c r="N175" s="435">
        <v>5096.3593197077835</v>
      </c>
    </row>
    <row r="176" spans="1:14" ht="14.4" customHeight="1" x14ac:dyDescent="0.3">
      <c r="A176" s="430" t="s">
        <v>737</v>
      </c>
      <c r="B176" s="431" t="s">
        <v>4028</v>
      </c>
      <c r="C176" s="432" t="s">
        <v>738</v>
      </c>
      <c r="D176" s="433" t="s">
        <v>4045</v>
      </c>
      <c r="E176" s="432" t="s">
        <v>388</v>
      </c>
      <c r="F176" s="433" t="s">
        <v>4075</v>
      </c>
      <c r="G176" s="432" t="s">
        <v>381</v>
      </c>
      <c r="H176" s="432" t="s">
        <v>828</v>
      </c>
      <c r="I176" s="432" t="s">
        <v>829</v>
      </c>
      <c r="J176" s="432" t="s">
        <v>830</v>
      </c>
      <c r="K176" s="432" t="s">
        <v>831</v>
      </c>
      <c r="L176" s="434">
        <v>135.44000000000005</v>
      </c>
      <c r="M176" s="434">
        <v>5</v>
      </c>
      <c r="N176" s="435">
        <v>677.20000000000027</v>
      </c>
    </row>
    <row r="177" spans="1:14" ht="14.4" customHeight="1" x14ac:dyDescent="0.3">
      <c r="A177" s="430" t="s">
        <v>737</v>
      </c>
      <c r="B177" s="431" t="s">
        <v>4028</v>
      </c>
      <c r="C177" s="432" t="s">
        <v>738</v>
      </c>
      <c r="D177" s="433" t="s">
        <v>4045</v>
      </c>
      <c r="E177" s="432" t="s">
        <v>388</v>
      </c>
      <c r="F177" s="433" t="s">
        <v>4075</v>
      </c>
      <c r="G177" s="432" t="s">
        <v>381</v>
      </c>
      <c r="H177" s="432" t="s">
        <v>832</v>
      </c>
      <c r="I177" s="432" t="s">
        <v>833</v>
      </c>
      <c r="J177" s="432" t="s">
        <v>834</v>
      </c>
      <c r="K177" s="432" t="s">
        <v>835</v>
      </c>
      <c r="L177" s="434">
        <v>105.27000000000001</v>
      </c>
      <c r="M177" s="434">
        <v>1</v>
      </c>
      <c r="N177" s="435">
        <v>105.27000000000001</v>
      </c>
    </row>
    <row r="178" spans="1:14" ht="14.4" customHeight="1" x14ac:dyDescent="0.3">
      <c r="A178" s="430" t="s">
        <v>737</v>
      </c>
      <c r="B178" s="431" t="s">
        <v>4028</v>
      </c>
      <c r="C178" s="432" t="s">
        <v>738</v>
      </c>
      <c r="D178" s="433" t="s">
        <v>4045</v>
      </c>
      <c r="E178" s="432" t="s">
        <v>388</v>
      </c>
      <c r="F178" s="433" t="s">
        <v>4075</v>
      </c>
      <c r="G178" s="432" t="s">
        <v>381</v>
      </c>
      <c r="H178" s="432" t="s">
        <v>836</v>
      </c>
      <c r="I178" s="432" t="s">
        <v>837</v>
      </c>
      <c r="J178" s="432" t="s">
        <v>838</v>
      </c>
      <c r="K178" s="432" t="s">
        <v>839</v>
      </c>
      <c r="L178" s="434">
        <v>27.761576650345649</v>
      </c>
      <c r="M178" s="434">
        <v>328</v>
      </c>
      <c r="N178" s="435">
        <v>9105.7971413133728</v>
      </c>
    </row>
    <row r="179" spans="1:14" ht="14.4" customHeight="1" x14ac:dyDescent="0.3">
      <c r="A179" s="430" t="s">
        <v>737</v>
      </c>
      <c r="B179" s="431" t="s">
        <v>4028</v>
      </c>
      <c r="C179" s="432" t="s">
        <v>738</v>
      </c>
      <c r="D179" s="433" t="s">
        <v>4045</v>
      </c>
      <c r="E179" s="432" t="s">
        <v>388</v>
      </c>
      <c r="F179" s="433" t="s">
        <v>4075</v>
      </c>
      <c r="G179" s="432" t="s">
        <v>381</v>
      </c>
      <c r="H179" s="432" t="s">
        <v>840</v>
      </c>
      <c r="I179" s="432" t="s">
        <v>841</v>
      </c>
      <c r="J179" s="432" t="s">
        <v>842</v>
      </c>
      <c r="K179" s="432" t="s">
        <v>843</v>
      </c>
      <c r="L179" s="434">
        <v>93.62</v>
      </c>
      <c r="M179" s="434">
        <v>1</v>
      </c>
      <c r="N179" s="435">
        <v>93.62</v>
      </c>
    </row>
    <row r="180" spans="1:14" ht="14.4" customHeight="1" x14ac:dyDescent="0.3">
      <c r="A180" s="430" t="s">
        <v>737</v>
      </c>
      <c r="B180" s="431" t="s">
        <v>4028</v>
      </c>
      <c r="C180" s="432" t="s">
        <v>738</v>
      </c>
      <c r="D180" s="433" t="s">
        <v>4045</v>
      </c>
      <c r="E180" s="432" t="s">
        <v>388</v>
      </c>
      <c r="F180" s="433" t="s">
        <v>4075</v>
      </c>
      <c r="G180" s="432" t="s">
        <v>381</v>
      </c>
      <c r="H180" s="432" t="s">
        <v>844</v>
      </c>
      <c r="I180" s="432" t="s">
        <v>845</v>
      </c>
      <c r="J180" s="432" t="s">
        <v>846</v>
      </c>
      <c r="K180" s="432" t="s">
        <v>806</v>
      </c>
      <c r="L180" s="434">
        <v>40.170090423807721</v>
      </c>
      <c r="M180" s="434">
        <v>1</v>
      </c>
      <c r="N180" s="435">
        <v>40.170090423807721</v>
      </c>
    </row>
    <row r="181" spans="1:14" ht="14.4" customHeight="1" x14ac:dyDescent="0.3">
      <c r="A181" s="430" t="s">
        <v>737</v>
      </c>
      <c r="B181" s="431" t="s">
        <v>4028</v>
      </c>
      <c r="C181" s="432" t="s">
        <v>738</v>
      </c>
      <c r="D181" s="433" t="s">
        <v>4045</v>
      </c>
      <c r="E181" s="432" t="s">
        <v>388</v>
      </c>
      <c r="F181" s="433" t="s">
        <v>4075</v>
      </c>
      <c r="G181" s="432" t="s">
        <v>381</v>
      </c>
      <c r="H181" s="432" t="s">
        <v>847</v>
      </c>
      <c r="I181" s="432" t="s">
        <v>848</v>
      </c>
      <c r="J181" s="432" t="s">
        <v>846</v>
      </c>
      <c r="K181" s="432" t="s">
        <v>849</v>
      </c>
      <c r="L181" s="434">
        <v>77.627591601599875</v>
      </c>
      <c r="M181" s="434">
        <v>34</v>
      </c>
      <c r="N181" s="435">
        <v>2639.338114454396</v>
      </c>
    </row>
    <row r="182" spans="1:14" ht="14.4" customHeight="1" x14ac:dyDescent="0.3">
      <c r="A182" s="430" t="s">
        <v>737</v>
      </c>
      <c r="B182" s="431" t="s">
        <v>4028</v>
      </c>
      <c r="C182" s="432" t="s">
        <v>738</v>
      </c>
      <c r="D182" s="433" t="s">
        <v>4045</v>
      </c>
      <c r="E182" s="432" t="s">
        <v>388</v>
      </c>
      <c r="F182" s="433" t="s">
        <v>4075</v>
      </c>
      <c r="G182" s="432" t="s">
        <v>381</v>
      </c>
      <c r="H182" s="432" t="s">
        <v>850</v>
      </c>
      <c r="I182" s="432" t="s">
        <v>851</v>
      </c>
      <c r="J182" s="432" t="s">
        <v>852</v>
      </c>
      <c r="K182" s="432" t="s">
        <v>853</v>
      </c>
      <c r="L182" s="434">
        <v>59.39</v>
      </c>
      <c r="M182" s="434">
        <v>4</v>
      </c>
      <c r="N182" s="435">
        <v>237.56</v>
      </c>
    </row>
    <row r="183" spans="1:14" ht="14.4" customHeight="1" x14ac:dyDescent="0.3">
      <c r="A183" s="430" t="s">
        <v>737</v>
      </c>
      <c r="B183" s="431" t="s">
        <v>4028</v>
      </c>
      <c r="C183" s="432" t="s">
        <v>738</v>
      </c>
      <c r="D183" s="433" t="s">
        <v>4045</v>
      </c>
      <c r="E183" s="432" t="s">
        <v>388</v>
      </c>
      <c r="F183" s="433" t="s">
        <v>4075</v>
      </c>
      <c r="G183" s="432" t="s">
        <v>381</v>
      </c>
      <c r="H183" s="432" t="s">
        <v>854</v>
      </c>
      <c r="I183" s="432" t="s">
        <v>855</v>
      </c>
      <c r="J183" s="432" t="s">
        <v>856</v>
      </c>
      <c r="K183" s="432" t="s">
        <v>857</v>
      </c>
      <c r="L183" s="434">
        <v>56.559859023959085</v>
      </c>
      <c r="M183" s="434">
        <v>4</v>
      </c>
      <c r="N183" s="435">
        <v>226.23943609583634</v>
      </c>
    </row>
    <row r="184" spans="1:14" ht="14.4" customHeight="1" x14ac:dyDescent="0.3">
      <c r="A184" s="430" t="s">
        <v>737</v>
      </c>
      <c r="B184" s="431" t="s">
        <v>4028</v>
      </c>
      <c r="C184" s="432" t="s">
        <v>738</v>
      </c>
      <c r="D184" s="433" t="s">
        <v>4045</v>
      </c>
      <c r="E184" s="432" t="s">
        <v>388</v>
      </c>
      <c r="F184" s="433" t="s">
        <v>4075</v>
      </c>
      <c r="G184" s="432" t="s">
        <v>381</v>
      </c>
      <c r="H184" s="432" t="s">
        <v>858</v>
      </c>
      <c r="I184" s="432" t="s">
        <v>859</v>
      </c>
      <c r="J184" s="432" t="s">
        <v>860</v>
      </c>
      <c r="K184" s="432" t="s">
        <v>861</v>
      </c>
      <c r="L184" s="434">
        <v>63.05</v>
      </c>
      <c r="M184" s="434">
        <v>2</v>
      </c>
      <c r="N184" s="435">
        <v>126.1</v>
      </c>
    </row>
    <row r="185" spans="1:14" ht="14.4" customHeight="1" x14ac:dyDescent="0.3">
      <c r="A185" s="430" t="s">
        <v>737</v>
      </c>
      <c r="B185" s="431" t="s">
        <v>4028</v>
      </c>
      <c r="C185" s="432" t="s">
        <v>738</v>
      </c>
      <c r="D185" s="433" t="s">
        <v>4045</v>
      </c>
      <c r="E185" s="432" t="s">
        <v>388</v>
      </c>
      <c r="F185" s="433" t="s">
        <v>4075</v>
      </c>
      <c r="G185" s="432" t="s">
        <v>381</v>
      </c>
      <c r="H185" s="432" t="s">
        <v>862</v>
      </c>
      <c r="I185" s="432" t="s">
        <v>863</v>
      </c>
      <c r="J185" s="432" t="s">
        <v>864</v>
      </c>
      <c r="K185" s="432" t="s">
        <v>865</v>
      </c>
      <c r="L185" s="434">
        <v>164.48</v>
      </c>
      <c r="M185" s="434">
        <v>6</v>
      </c>
      <c r="N185" s="435">
        <v>986.87999999999988</v>
      </c>
    </row>
    <row r="186" spans="1:14" ht="14.4" customHeight="1" x14ac:dyDescent="0.3">
      <c r="A186" s="430" t="s">
        <v>737</v>
      </c>
      <c r="B186" s="431" t="s">
        <v>4028</v>
      </c>
      <c r="C186" s="432" t="s">
        <v>738</v>
      </c>
      <c r="D186" s="433" t="s">
        <v>4045</v>
      </c>
      <c r="E186" s="432" t="s">
        <v>388</v>
      </c>
      <c r="F186" s="433" t="s">
        <v>4075</v>
      </c>
      <c r="G186" s="432" t="s">
        <v>381</v>
      </c>
      <c r="H186" s="432" t="s">
        <v>866</v>
      </c>
      <c r="I186" s="432" t="s">
        <v>867</v>
      </c>
      <c r="J186" s="432" t="s">
        <v>868</v>
      </c>
      <c r="K186" s="432" t="s">
        <v>869</v>
      </c>
      <c r="L186" s="434">
        <v>50.549999999999962</v>
      </c>
      <c r="M186" s="434">
        <v>4</v>
      </c>
      <c r="N186" s="435">
        <v>202.19999999999985</v>
      </c>
    </row>
    <row r="187" spans="1:14" ht="14.4" customHeight="1" x14ac:dyDescent="0.3">
      <c r="A187" s="430" t="s">
        <v>737</v>
      </c>
      <c r="B187" s="431" t="s">
        <v>4028</v>
      </c>
      <c r="C187" s="432" t="s">
        <v>738</v>
      </c>
      <c r="D187" s="433" t="s">
        <v>4045</v>
      </c>
      <c r="E187" s="432" t="s">
        <v>388</v>
      </c>
      <c r="F187" s="433" t="s">
        <v>4075</v>
      </c>
      <c r="G187" s="432" t="s">
        <v>381</v>
      </c>
      <c r="H187" s="432" t="s">
        <v>870</v>
      </c>
      <c r="I187" s="432" t="s">
        <v>871</v>
      </c>
      <c r="J187" s="432" t="s">
        <v>872</v>
      </c>
      <c r="K187" s="432" t="s">
        <v>873</v>
      </c>
      <c r="L187" s="434">
        <v>35.570000000000029</v>
      </c>
      <c r="M187" s="434">
        <v>1</v>
      </c>
      <c r="N187" s="435">
        <v>35.570000000000029</v>
      </c>
    </row>
    <row r="188" spans="1:14" ht="14.4" customHeight="1" x14ac:dyDescent="0.3">
      <c r="A188" s="430" t="s">
        <v>737</v>
      </c>
      <c r="B188" s="431" t="s">
        <v>4028</v>
      </c>
      <c r="C188" s="432" t="s">
        <v>738</v>
      </c>
      <c r="D188" s="433" t="s">
        <v>4045</v>
      </c>
      <c r="E188" s="432" t="s">
        <v>388</v>
      </c>
      <c r="F188" s="433" t="s">
        <v>4075</v>
      </c>
      <c r="G188" s="432" t="s">
        <v>381</v>
      </c>
      <c r="H188" s="432" t="s">
        <v>874</v>
      </c>
      <c r="I188" s="432" t="s">
        <v>875</v>
      </c>
      <c r="J188" s="432" t="s">
        <v>876</v>
      </c>
      <c r="K188" s="432" t="s">
        <v>802</v>
      </c>
      <c r="L188" s="434">
        <v>40.140000000000008</v>
      </c>
      <c r="M188" s="434">
        <v>1</v>
      </c>
      <c r="N188" s="435">
        <v>40.140000000000008</v>
      </c>
    </row>
    <row r="189" spans="1:14" ht="14.4" customHeight="1" x14ac:dyDescent="0.3">
      <c r="A189" s="430" t="s">
        <v>737</v>
      </c>
      <c r="B189" s="431" t="s">
        <v>4028</v>
      </c>
      <c r="C189" s="432" t="s">
        <v>738</v>
      </c>
      <c r="D189" s="433" t="s">
        <v>4045</v>
      </c>
      <c r="E189" s="432" t="s">
        <v>388</v>
      </c>
      <c r="F189" s="433" t="s">
        <v>4075</v>
      </c>
      <c r="G189" s="432" t="s">
        <v>381</v>
      </c>
      <c r="H189" s="432" t="s">
        <v>877</v>
      </c>
      <c r="I189" s="432" t="s">
        <v>878</v>
      </c>
      <c r="J189" s="432" t="s">
        <v>879</v>
      </c>
      <c r="K189" s="432" t="s">
        <v>880</v>
      </c>
      <c r="L189" s="434">
        <v>66.392460981557392</v>
      </c>
      <c r="M189" s="434">
        <v>36</v>
      </c>
      <c r="N189" s="435">
        <v>2390.1285953360662</v>
      </c>
    </row>
    <row r="190" spans="1:14" ht="14.4" customHeight="1" x14ac:dyDescent="0.3">
      <c r="A190" s="430" t="s">
        <v>737</v>
      </c>
      <c r="B190" s="431" t="s">
        <v>4028</v>
      </c>
      <c r="C190" s="432" t="s">
        <v>738</v>
      </c>
      <c r="D190" s="433" t="s">
        <v>4045</v>
      </c>
      <c r="E190" s="432" t="s">
        <v>388</v>
      </c>
      <c r="F190" s="433" t="s">
        <v>4075</v>
      </c>
      <c r="G190" s="432" t="s">
        <v>381</v>
      </c>
      <c r="H190" s="432" t="s">
        <v>881</v>
      </c>
      <c r="I190" s="432" t="s">
        <v>882</v>
      </c>
      <c r="J190" s="432" t="s">
        <v>883</v>
      </c>
      <c r="K190" s="432" t="s">
        <v>884</v>
      </c>
      <c r="L190" s="434">
        <v>58.320000000000022</v>
      </c>
      <c r="M190" s="434">
        <v>31</v>
      </c>
      <c r="N190" s="435">
        <v>1807.9200000000008</v>
      </c>
    </row>
    <row r="191" spans="1:14" ht="14.4" customHeight="1" x14ac:dyDescent="0.3">
      <c r="A191" s="430" t="s">
        <v>737</v>
      </c>
      <c r="B191" s="431" t="s">
        <v>4028</v>
      </c>
      <c r="C191" s="432" t="s">
        <v>738</v>
      </c>
      <c r="D191" s="433" t="s">
        <v>4045</v>
      </c>
      <c r="E191" s="432" t="s">
        <v>388</v>
      </c>
      <c r="F191" s="433" t="s">
        <v>4075</v>
      </c>
      <c r="G191" s="432" t="s">
        <v>381</v>
      </c>
      <c r="H191" s="432" t="s">
        <v>885</v>
      </c>
      <c r="I191" s="432" t="s">
        <v>886</v>
      </c>
      <c r="J191" s="432" t="s">
        <v>887</v>
      </c>
      <c r="K191" s="432" t="s">
        <v>888</v>
      </c>
      <c r="L191" s="434">
        <v>353.70267519417109</v>
      </c>
      <c r="M191" s="434">
        <v>38</v>
      </c>
      <c r="N191" s="435">
        <v>13440.701657378502</v>
      </c>
    </row>
    <row r="192" spans="1:14" ht="14.4" customHeight="1" x14ac:dyDescent="0.3">
      <c r="A192" s="430" t="s">
        <v>737</v>
      </c>
      <c r="B192" s="431" t="s">
        <v>4028</v>
      </c>
      <c r="C192" s="432" t="s">
        <v>738</v>
      </c>
      <c r="D192" s="433" t="s">
        <v>4045</v>
      </c>
      <c r="E192" s="432" t="s">
        <v>388</v>
      </c>
      <c r="F192" s="433" t="s">
        <v>4075</v>
      </c>
      <c r="G192" s="432" t="s">
        <v>381</v>
      </c>
      <c r="H192" s="432" t="s">
        <v>889</v>
      </c>
      <c r="I192" s="432" t="s">
        <v>890</v>
      </c>
      <c r="J192" s="432" t="s">
        <v>891</v>
      </c>
      <c r="K192" s="432" t="s">
        <v>892</v>
      </c>
      <c r="L192" s="434">
        <v>60.660860788798608</v>
      </c>
      <c r="M192" s="434">
        <v>70</v>
      </c>
      <c r="N192" s="435">
        <v>4246.2602552159024</v>
      </c>
    </row>
    <row r="193" spans="1:14" ht="14.4" customHeight="1" x14ac:dyDescent="0.3">
      <c r="A193" s="430" t="s">
        <v>737</v>
      </c>
      <c r="B193" s="431" t="s">
        <v>4028</v>
      </c>
      <c r="C193" s="432" t="s">
        <v>738</v>
      </c>
      <c r="D193" s="433" t="s">
        <v>4045</v>
      </c>
      <c r="E193" s="432" t="s">
        <v>388</v>
      </c>
      <c r="F193" s="433" t="s">
        <v>4075</v>
      </c>
      <c r="G193" s="432" t="s">
        <v>381</v>
      </c>
      <c r="H193" s="432" t="s">
        <v>893</v>
      </c>
      <c r="I193" s="432" t="s">
        <v>894</v>
      </c>
      <c r="J193" s="432" t="s">
        <v>895</v>
      </c>
      <c r="K193" s="432" t="s">
        <v>896</v>
      </c>
      <c r="L193" s="434">
        <v>124.51971594925995</v>
      </c>
      <c r="M193" s="434">
        <v>12</v>
      </c>
      <c r="N193" s="435">
        <v>1494.2365913911194</v>
      </c>
    </row>
    <row r="194" spans="1:14" ht="14.4" customHeight="1" x14ac:dyDescent="0.3">
      <c r="A194" s="430" t="s">
        <v>737</v>
      </c>
      <c r="B194" s="431" t="s">
        <v>4028</v>
      </c>
      <c r="C194" s="432" t="s">
        <v>738</v>
      </c>
      <c r="D194" s="433" t="s">
        <v>4045</v>
      </c>
      <c r="E194" s="432" t="s">
        <v>388</v>
      </c>
      <c r="F194" s="433" t="s">
        <v>4075</v>
      </c>
      <c r="G194" s="432" t="s">
        <v>381</v>
      </c>
      <c r="H194" s="432" t="s">
        <v>897</v>
      </c>
      <c r="I194" s="432" t="s">
        <v>898</v>
      </c>
      <c r="J194" s="432" t="s">
        <v>899</v>
      </c>
      <c r="K194" s="432" t="s">
        <v>900</v>
      </c>
      <c r="L194" s="434">
        <v>41.39</v>
      </c>
      <c r="M194" s="434">
        <v>2</v>
      </c>
      <c r="N194" s="435">
        <v>82.78</v>
      </c>
    </row>
    <row r="195" spans="1:14" ht="14.4" customHeight="1" x14ac:dyDescent="0.3">
      <c r="A195" s="430" t="s">
        <v>737</v>
      </c>
      <c r="B195" s="431" t="s">
        <v>4028</v>
      </c>
      <c r="C195" s="432" t="s">
        <v>738</v>
      </c>
      <c r="D195" s="433" t="s">
        <v>4045</v>
      </c>
      <c r="E195" s="432" t="s">
        <v>388</v>
      </c>
      <c r="F195" s="433" t="s">
        <v>4075</v>
      </c>
      <c r="G195" s="432" t="s">
        <v>381</v>
      </c>
      <c r="H195" s="432" t="s">
        <v>901</v>
      </c>
      <c r="I195" s="432" t="s">
        <v>902</v>
      </c>
      <c r="J195" s="432" t="s">
        <v>903</v>
      </c>
      <c r="K195" s="432" t="s">
        <v>904</v>
      </c>
      <c r="L195" s="434">
        <v>66.37</v>
      </c>
      <c r="M195" s="434">
        <v>14</v>
      </c>
      <c r="N195" s="435">
        <v>929.18000000000006</v>
      </c>
    </row>
    <row r="196" spans="1:14" ht="14.4" customHeight="1" x14ac:dyDescent="0.3">
      <c r="A196" s="430" t="s">
        <v>737</v>
      </c>
      <c r="B196" s="431" t="s">
        <v>4028</v>
      </c>
      <c r="C196" s="432" t="s">
        <v>738</v>
      </c>
      <c r="D196" s="433" t="s">
        <v>4045</v>
      </c>
      <c r="E196" s="432" t="s">
        <v>388</v>
      </c>
      <c r="F196" s="433" t="s">
        <v>4075</v>
      </c>
      <c r="G196" s="432" t="s">
        <v>381</v>
      </c>
      <c r="H196" s="432" t="s">
        <v>905</v>
      </c>
      <c r="I196" s="432" t="s">
        <v>906</v>
      </c>
      <c r="J196" s="432" t="s">
        <v>907</v>
      </c>
      <c r="K196" s="432" t="s">
        <v>908</v>
      </c>
      <c r="L196" s="434">
        <v>283.88799999999998</v>
      </c>
      <c r="M196" s="434">
        <v>5</v>
      </c>
      <c r="N196" s="435">
        <v>1419.4399999999998</v>
      </c>
    </row>
    <row r="197" spans="1:14" ht="14.4" customHeight="1" x14ac:dyDescent="0.3">
      <c r="A197" s="430" t="s">
        <v>737</v>
      </c>
      <c r="B197" s="431" t="s">
        <v>4028</v>
      </c>
      <c r="C197" s="432" t="s">
        <v>738</v>
      </c>
      <c r="D197" s="433" t="s">
        <v>4045</v>
      </c>
      <c r="E197" s="432" t="s">
        <v>388</v>
      </c>
      <c r="F197" s="433" t="s">
        <v>4075</v>
      </c>
      <c r="G197" s="432" t="s">
        <v>381</v>
      </c>
      <c r="H197" s="432" t="s">
        <v>909</v>
      </c>
      <c r="I197" s="432" t="s">
        <v>910</v>
      </c>
      <c r="J197" s="432" t="s">
        <v>911</v>
      </c>
      <c r="K197" s="432" t="s">
        <v>912</v>
      </c>
      <c r="L197" s="434">
        <v>435.6</v>
      </c>
      <c r="M197" s="434">
        <v>2</v>
      </c>
      <c r="N197" s="435">
        <v>871.2</v>
      </c>
    </row>
    <row r="198" spans="1:14" ht="14.4" customHeight="1" x14ac:dyDescent="0.3">
      <c r="A198" s="430" t="s">
        <v>737</v>
      </c>
      <c r="B198" s="431" t="s">
        <v>4028</v>
      </c>
      <c r="C198" s="432" t="s">
        <v>738</v>
      </c>
      <c r="D198" s="433" t="s">
        <v>4045</v>
      </c>
      <c r="E198" s="432" t="s">
        <v>388</v>
      </c>
      <c r="F198" s="433" t="s">
        <v>4075</v>
      </c>
      <c r="G198" s="432" t="s">
        <v>381</v>
      </c>
      <c r="H198" s="432" t="s">
        <v>913</v>
      </c>
      <c r="I198" s="432" t="s">
        <v>914</v>
      </c>
      <c r="J198" s="432" t="s">
        <v>915</v>
      </c>
      <c r="K198" s="432" t="s">
        <v>916</v>
      </c>
      <c r="L198" s="434">
        <v>80.230000000000032</v>
      </c>
      <c r="M198" s="434">
        <v>1</v>
      </c>
      <c r="N198" s="435">
        <v>80.230000000000032</v>
      </c>
    </row>
    <row r="199" spans="1:14" ht="14.4" customHeight="1" x14ac:dyDescent="0.3">
      <c r="A199" s="430" t="s">
        <v>737</v>
      </c>
      <c r="B199" s="431" t="s">
        <v>4028</v>
      </c>
      <c r="C199" s="432" t="s">
        <v>738</v>
      </c>
      <c r="D199" s="433" t="s">
        <v>4045</v>
      </c>
      <c r="E199" s="432" t="s">
        <v>388</v>
      </c>
      <c r="F199" s="433" t="s">
        <v>4075</v>
      </c>
      <c r="G199" s="432" t="s">
        <v>381</v>
      </c>
      <c r="H199" s="432" t="s">
        <v>917</v>
      </c>
      <c r="I199" s="432" t="s">
        <v>918</v>
      </c>
      <c r="J199" s="432" t="s">
        <v>919</v>
      </c>
      <c r="K199" s="432" t="s">
        <v>920</v>
      </c>
      <c r="L199" s="434">
        <v>40.196666666666665</v>
      </c>
      <c r="M199" s="434">
        <v>3</v>
      </c>
      <c r="N199" s="435">
        <v>120.59</v>
      </c>
    </row>
    <row r="200" spans="1:14" ht="14.4" customHeight="1" x14ac:dyDescent="0.3">
      <c r="A200" s="430" t="s">
        <v>737</v>
      </c>
      <c r="B200" s="431" t="s">
        <v>4028</v>
      </c>
      <c r="C200" s="432" t="s">
        <v>738</v>
      </c>
      <c r="D200" s="433" t="s">
        <v>4045</v>
      </c>
      <c r="E200" s="432" t="s">
        <v>388</v>
      </c>
      <c r="F200" s="433" t="s">
        <v>4075</v>
      </c>
      <c r="G200" s="432" t="s">
        <v>381</v>
      </c>
      <c r="H200" s="432" t="s">
        <v>921</v>
      </c>
      <c r="I200" s="432" t="s">
        <v>922</v>
      </c>
      <c r="J200" s="432" t="s">
        <v>923</v>
      </c>
      <c r="K200" s="432" t="s">
        <v>924</v>
      </c>
      <c r="L200" s="434">
        <v>126.52000000000001</v>
      </c>
      <c r="M200" s="434">
        <v>1</v>
      </c>
      <c r="N200" s="435">
        <v>126.52000000000001</v>
      </c>
    </row>
    <row r="201" spans="1:14" ht="14.4" customHeight="1" x14ac:dyDescent="0.3">
      <c r="A201" s="430" t="s">
        <v>737</v>
      </c>
      <c r="B201" s="431" t="s">
        <v>4028</v>
      </c>
      <c r="C201" s="432" t="s">
        <v>738</v>
      </c>
      <c r="D201" s="433" t="s">
        <v>4045</v>
      </c>
      <c r="E201" s="432" t="s">
        <v>388</v>
      </c>
      <c r="F201" s="433" t="s">
        <v>4075</v>
      </c>
      <c r="G201" s="432" t="s">
        <v>381</v>
      </c>
      <c r="H201" s="432" t="s">
        <v>925</v>
      </c>
      <c r="I201" s="432" t="s">
        <v>926</v>
      </c>
      <c r="J201" s="432" t="s">
        <v>927</v>
      </c>
      <c r="K201" s="432" t="s">
        <v>928</v>
      </c>
      <c r="L201" s="434">
        <v>41.140000823332855</v>
      </c>
      <c r="M201" s="434">
        <v>3</v>
      </c>
      <c r="N201" s="435">
        <v>123.42000246999856</v>
      </c>
    </row>
    <row r="202" spans="1:14" ht="14.4" customHeight="1" x14ac:dyDescent="0.3">
      <c r="A202" s="430" t="s">
        <v>737</v>
      </c>
      <c r="B202" s="431" t="s">
        <v>4028</v>
      </c>
      <c r="C202" s="432" t="s">
        <v>738</v>
      </c>
      <c r="D202" s="433" t="s">
        <v>4045</v>
      </c>
      <c r="E202" s="432" t="s">
        <v>388</v>
      </c>
      <c r="F202" s="433" t="s">
        <v>4075</v>
      </c>
      <c r="G202" s="432" t="s">
        <v>381</v>
      </c>
      <c r="H202" s="432" t="s">
        <v>929</v>
      </c>
      <c r="I202" s="432" t="s">
        <v>930</v>
      </c>
      <c r="J202" s="432" t="s">
        <v>931</v>
      </c>
      <c r="K202" s="432" t="s">
        <v>932</v>
      </c>
      <c r="L202" s="434">
        <v>185.61000963037992</v>
      </c>
      <c r="M202" s="434">
        <v>4</v>
      </c>
      <c r="N202" s="435">
        <v>742.44003852151968</v>
      </c>
    </row>
    <row r="203" spans="1:14" ht="14.4" customHeight="1" x14ac:dyDescent="0.3">
      <c r="A203" s="430" t="s">
        <v>737</v>
      </c>
      <c r="B203" s="431" t="s">
        <v>4028</v>
      </c>
      <c r="C203" s="432" t="s">
        <v>738</v>
      </c>
      <c r="D203" s="433" t="s">
        <v>4045</v>
      </c>
      <c r="E203" s="432" t="s">
        <v>388</v>
      </c>
      <c r="F203" s="433" t="s">
        <v>4075</v>
      </c>
      <c r="G203" s="432" t="s">
        <v>381</v>
      </c>
      <c r="H203" s="432" t="s">
        <v>933</v>
      </c>
      <c r="I203" s="432" t="s">
        <v>933</v>
      </c>
      <c r="J203" s="432" t="s">
        <v>934</v>
      </c>
      <c r="K203" s="432" t="s">
        <v>935</v>
      </c>
      <c r="L203" s="434">
        <v>36.536276923076926</v>
      </c>
      <c r="M203" s="434">
        <v>65</v>
      </c>
      <c r="N203" s="435">
        <v>2374.8580000000002</v>
      </c>
    </row>
    <row r="204" spans="1:14" ht="14.4" customHeight="1" x14ac:dyDescent="0.3">
      <c r="A204" s="430" t="s">
        <v>737</v>
      </c>
      <c r="B204" s="431" t="s">
        <v>4028</v>
      </c>
      <c r="C204" s="432" t="s">
        <v>738</v>
      </c>
      <c r="D204" s="433" t="s">
        <v>4045</v>
      </c>
      <c r="E204" s="432" t="s">
        <v>388</v>
      </c>
      <c r="F204" s="433" t="s">
        <v>4075</v>
      </c>
      <c r="G204" s="432" t="s">
        <v>381</v>
      </c>
      <c r="H204" s="432" t="s">
        <v>936</v>
      </c>
      <c r="I204" s="432" t="s">
        <v>937</v>
      </c>
      <c r="J204" s="432" t="s">
        <v>938</v>
      </c>
      <c r="K204" s="432" t="s">
        <v>939</v>
      </c>
      <c r="L204" s="434">
        <v>1154.8109201515672</v>
      </c>
      <c r="M204" s="434">
        <v>6</v>
      </c>
      <c r="N204" s="435">
        <v>6928.8655209094031</v>
      </c>
    </row>
    <row r="205" spans="1:14" ht="14.4" customHeight="1" x14ac:dyDescent="0.3">
      <c r="A205" s="430" t="s">
        <v>737</v>
      </c>
      <c r="B205" s="431" t="s">
        <v>4028</v>
      </c>
      <c r="C205" s="432" t="s">
        <v>738</v>
      </c>
      <c r="D205" s="433" t="s">
        <v>4045</v>
      </c>
      <c r="E205" s="432" t="s">
        <v>388</v>
      </c>
      <c r="F205" s="433" t="s">
        <v>4075</v>
      </c>
      <c r="G205" s="432" t="s">
        <v>381</v>
      </c>
      <c r="H205" s="432" t="s">
        <v>940</v>
      </c>
      <c r="I205" s="432" t="s">
        <v>941</v>
      </c>
      <c r="J205" s="432" t="s">
        <v>942</v>
      </c>
      <c r="K205" s="432" t="s">
        <v>943</v>
      </c>
      <c r="L205" s="434">
        <v>231.70083333333332</v>
      </c>
      <c r="M205" s="434">
        <v>12</v>
      </c>
      <c r="N205" s="435">
        <v>2780.41</v>
      </c>
    </row>
    <row r="206" spans="1:14" ht="14.4" customHeight="1" x14ac:dyDescent="0.3">
      <c r="A206" s="430" t="s">
        <v>737</v>
      </c>
      <c r="B206" s="431" t="s">
        <v>4028</v>
      </c>
      <c r="C206" s="432" t="s">
        <v>738</v>
      </c>
      <c r="D206" s="433" t="s">
        <v>4045</v>
      </c>
      <c r="E206" s="432" t="s">
        <v>388</v>
      </c>
      <c r="F206" s="433" t="s">
        <v>4075</v>
      </c>
      <c r="G206" s="432" t="s">
        <v>381</v>
      </c>
      <c r="H206" s="432" t="s">
        <v>944</v>
      </c>
      <c r="I206" s="432" t="s">
        <v>945</v>
      </c>
      <c r="J206" s="432" t="s">
        <v>946</v>
      </c>
      <c r="K206" s="432" t="s">
        <v>943</v>
      </c>
      <c r="L206" s="434">
        <v>231.70134230962094</v>
      </c>
      <c r="M206" s="434">
        <v>7</v>
      </c>
      <c r="N206" s="435">
        <v>1621.9093961673466</v>
      </c>
    </row>
    <row r="207" spans="1:14" ht="14.4" customHeight="1" x14ac:dyDescent="0.3">
      <c r="A207" s="430" t="s">
        <v>737</v>
      </c>
      <c r="B207" s="431" t="s">
        <v>4028</v>
      </c>
      <c r="C207" s="432" t="s">
        <v>738</v>
      </c>
      <c r="D207" s="433" t="s">
        <v>4045</v>
      </c>
      <c r="E207" s="432" t="s">
        <v>388</v>
      </c>
      <c r="F207" s="433" t="s">
        <v>4075</v>
      </c>
      <c r="G207" s="432" t="s">
        <v>381</v>
      </c>
      <c r="H207" s="432" t="s">
        <v>947</v>
      </c>
      <c r="I207" s="432" t="s">
        <v>948</v>
      </c>
      <c r="J207" s="432" t="s">
        <v>876</v>
      </c>
      <c r="K207" s="432" t="s">
        <v>949</v>
      </c>
      <c r="L207" s="434">
        <v>157.71000000000004</v>
      </c>
      <c r="M207" s="434">
        <v>6</v>
      </c>
      <c r="N207" s="435">
        <v>946.26000000000022</v>
      </c>
    </row>
    <row r="208" spans="1:14" ht="14.4" customHeight="1" x14ac:dyDescent="0.3">
      <c r="A208" s="430" t="s">
        <v>737</v>
      </c>
      <c r="B208" s="431" t="s">
        <v>4028</v>
      </c>
      <c r="C208" s="432" t="s">
        <v>738</v>
      </c>
      <c r="D208" s="433" t="s">
        <v>4045</v>
      </c>
      <c r="E208" s="432" t="s">
        <v>388</v>
      </c>
      <c r="F208" s="433" t="s">
        <v>4075</v>
      </c>
      <c r="G208" s="432" t="s">
        <v>381</v>
      </c>
      <c r="H208" s="432" t="s">
        <v>950</v>
      </c>
      <c r="I208" s="432" t="s">
        <v>951</v>
      </c>
      <c r="J208" s="432" t="s">
        <v>952</v>
      </c>
      <c r="K208" s="432" t="s">
        <v>953</v>
      </c>
      <c r="L208" s="434">
        <v>211.68958699336409</v>
      </c>
      <c r="M208" s="434">
        <v>10</v>
      </c>
      <c r="N208" s="435">
        <v>2116.8958699336408</v>
      </c>
    </row>
    <row r="209" spans="1:14" ht="14.4" customHeight="1" x14ac:dyDescent="0.3">
      <c r="A209" s="430" t="s">
        <v>737</v>
      </c>
      <c r="B209" s="431" t="s">
        <v>4028</v>
      </c>
      <c r="C209" s="432" t="s">
        <v>738</v>
      </c>
      <c r="D209" s="433" t="s">
        <v>4045</v>
      </c>
      <c r="E209" s="432" t="s">
        <v>388</v>
      </c>
      <c r="F209" s="433" t="s">
        <v>4075</v>
      </c>
      <c r="G209" s="432" t="s">
        <v>381</v>
      </c>
      <c r="H209" s="432" t="s">
        <v>954</v>
      </c>
      <c r="I209" s="432" t="s">
        <v>955</v>
      </c>
      <c r="J209" s="432" t="s">
        <v>956</v>
      </c>
      <c r="K209" s="432" t="s">
        <v>957</v>
      </c>
      <c r="L209" s="434">
        <v>108.297</v>
      </c>
      <c r="M209" s="434">
        <v>10</v>
      </c>
      <c r="N209" s="435">
        <v>1082.97</v>
      </c>
    </row>
    <row r="210" spans="1:14" ht="14.4" customHeight="1" x14ac:dyDescent="0.3">
      <c r="A210" s="430" t="s">
        <v>737</v>
      </c>
      <c r="B210" s="431" t="s">
        <v>4028</v>
      </c>
      <c r="C210" s="432" t="s">
        <v>738</v>
      </c>
      <c r="D210" s="433" t="s">
        <v>4045</v>
      </c>
      <c r="E210" s="432" t="s">
        <v>388</v>
      </c>
      <c r="F210" s="433" t="s">
        <v>4075</v>
      </c>
      <c r="G210" s="432" t="s">
        <v>381</v>
      </c>
      <c r="H210" s="432" t="s">
        <v>958</v>
      </c>
      <c r="I210" s="432" t="s">
        <v>959</v>
      </c>
      <c r="J210" s="432" t="s">
        <v>960</v>
      </c>
      <c r="K210" s="432" t="s">
        <v>961</v>
      </c>
      <c r="L210" s="434">
        <v>44.900000000000041</v>
      </c>
      <c r="M210" s="434">
        <v>1</v>
      </c>
      <c r="N210" s="435">
        <v>44.900000000000041</v>
      </c>
    </row>
    <row r="211" spans="1:14" ht="14.4" customHeight="1" x14ac:dyDescent="0.3">
      <c r="A211" s="430" t="s">
        <v>737</v>
      </c>
      <c r="B211" s="431" t="s">
        <v>4028</v>
      </c>
      <c r="C211" s="432" t="s">
        <v>738</v>
      </c>
      <c r="D211" s="433" t="s">
        <v>4045</v>
      </c>
      <c r="E211" s="432" t="s">
        <v>388</v>
      </c>
      <c r="F211" s="433" t="s">
        <v>4075</v>
      </c>
      <c r="G211" s="432" t="s">
        <v>381</v>
      </c>
      <c r="H211" s="432" t="s">
        <v>962</v>
      </c>
      <c r="I211" s="432" t="s">
        <v>963</v>
      </c>
      <c r="J211" s="432" t="s">
        <v>964</v>
      </c>
      <c r="K211" s="432" t="s">
        <v>965</v>
      </c>
      <c r="L211" s="434">
        <v>103.70595331389691</v>
      </c>
      <c r="M211" s="434">
        <v>5</v>
      </c>
      <c r="N211" s="435">
        <v>518.52976656948454</v>
      </c>
    </row>
    <row r="212" spans="1:14" ht="14.4" customHeight="1" x14ac:dyDescent="0.3">
      <c r="A212" s="430" t="s">
        <v>737</v>
      </c>
      <c r="B212" s="431" t="s">
        <v>4028</v>
      </c>
      <c r="C212" s="432" t="s">
        <v>738</v>
      </c>
      <c r="D212" s="433" t="s">
        <v>4045</v>
      </c>
      <c r="E212" s="432" t="s">
        <v>388</v>
      </c>
      <c r="F212" s="433" t="s">
        <v>4075</v>
      </c>
      <c r="G212" s="432" t="s">
        <v>381</v>
      </c>
      <c r="H212" s="432" t="s">
        <v>966</v>
      </c>
      <c r="I212" s="432" t="s">
        <v>966</v>
      </c>
      <c r="J212" s="432" t="s">
        <v>967</v>
      </c>
      <c r="K212" s="432" t="s">
        <v>636</v>
      </c>
      <c r="L212" s="434">
        <v>66.812687789954737</v>
      </c>
      <c r="M212" s="434">
        <v>11</v>
      </c>
      <c r="N212" s="435">
        <v>734.93956568950216</v>
      </c>
    </row>
    <row r="213" spans="1:14" ht="14.4" customHeight="1" x14ac:dyDescent="0.3">
      <c r="A213" s="430" t="s">
        <v>737</v>
      </c>
      <c r="B213" s="431" t="s">
        <v>4028</v>
      </c>
      <c r="C213" s="432" t="s">
        <v>738</v>
      </c>
      <c r="D213" s="433" t="s">
        <v>4045</v>
      </c>
      <c r="E213" s="432" t="s">
        <v>388</v>
      </c>
      <c r="F213" s="433" t="s">
        <v>4075</v>
      </c>
      <c r="G213" s="432" t="s">
        <v>381</v>
      </c>
      <c r="H213" s="432" t="s">
        <v>968</v>
      </c>
      <c r="I213" s="432" t="s">
        <v>969</v>
      </c>
      <c r="J213" s="432" t="s">
        <v>970</v>
      </c>
      <c r="K213" s="432" t="s">
        <v>971</v>
      </c>
      <c r="L213" s="434">
        <v>243.64499999999995</v>
      </c>
      <c r="M213" s="434">
        <v>12</v>
      </c>
      <c r="N213" s="435">
        <v>2923.7399999999993</v>
      </c>
    </row>
    <row r="214" spans="1:14" ht="14.4" customHeight="1" x14ac:dyDescent="0.3">
      <c r="A214" s="430" t="s">
        <v>737</v>
      </c>
      <c r="B214" s="431" t="s">
        <v>4028</v>
      </c>
      <c r="C214" s="432" t="s">
        <v>738</v>
      </c>
      <c r="D214" s="433" t="s">
        <v>4045</v>
      </c>
      <c r="E214" s="432" t="s">
        <v>388</v>
      </c>
      <c r="F214" s="433" t="s">
        <v>4075</v>
      </c>
      <c r="G214" s="432" t="s">
        <v>381</v>
      </c>
      <c r="H214" s="432" t="s">
        <v>972</v>
      </c>
      <c r="I214" s="432" t="s">
        <v>973</v>
      </c>
      <c r="J214" s="432" t="s">
        <v>974</v>
      </c>
      <c r="K214" s="432" t="s">
        <v>971</v>
      </c>
      <c r="L214" s="434">
        <v>254.43109907300959</v>
      </c>
      <c r="M214" s="434">
        <v>10</v>
      </c>
      <c r="N214" s="435">
        <v>2544.3109907300959</v>
      </c>
    </row>
    <row r="215" spans="1:14" ht="14.4" customHeight="1" x14ac:dyDescent="0.3">
      <c r="A215" s="430" t="s">
        <v>737</v>
      </c>
      <c r="B215" s="431" t="s">
        <v>4028</v>
      </c>
      <c r="C215" s="432" t="s">
        <v>738</v>
      </c>
      <c r="D215" s="433" t="s">
        <v>4045</v>
      </c>
      <c r="E215" s="432" t="s">
        <v>388</v>
      </c>
      <c r="F215" s="433" t="s">
        <v>4075</v>
      </c>
      <c r="G215" s="432" t="s">
        <v>381</v>
      </c>
      <c r="H215" s="432" t="s">
        <v>975</v>
      </c>
      <c r="I215" s="432" t="s">
        <v>976</v>
      </c>
      <c r="J215" s="432" t="s">
        <v>977</v>
      </c>
      <c r="K215" s="432" t="s">
        <v>978</v>
      </c>
      <c r="L215" s="434">
        <v>55.46</v>
      </c>
      <c r="M215" s="434">
        <v>6</v>
      </c>
      <c r="N215" s="435">
        <v>332.76</v>
      </c>
    </row>
    <row r="216" spans="1:14" ht="14.4" customHeight="1" x14ac:dyDescent="0.3">
      <c r="A216" s="430" t="s">
        <v>737</v>
      </c>
      <c r="B216" s="431" t="s">
        <v>4028</v>
      </c>
      <c r="C216" s="432" t="s">
        <v>738</v>
      </c>
      <c r="D216" s="433" t="s">
        <v>4045</v>
      </c>
      <c r="E216" s="432" t="s">
        <v>388</v>
      </c>
      <c r="F216" s="433" t="s">
        <v>4075</v>
      </c>
      <c r="G216" s="432" t="s">
        <v>381</v>
      </c>
      <c r="H216" s="432" t="s">
        <v>979</v>
      </c>
      <c r="I216" s="432" t="s">
        <v>980</v>
      </c>
      <c r="J216" s="432" t="s">
        <v>981</v>
      </c>
      <c r="K216" s="432" t="s">
        <v>982</v>
      </c>
      <c r="L216" s="434">
        <v>71.169999999999987</v>
      </c>
      <c r="M216" s="434">
        <v>2</v>
      </c>
      <c r="N216" s="435">
        <v>142.33999999999997</v>
      </c>
    </row>
    <row r="217" spans="1:14" ht="14.4" customHeight="1" x14ac:dyDescent="0.3">
      <c r="A217" s="430" t="s">
        <v>737</v>
      </c>
      <c r="B217" s="431" t="s">
        <v>4028</v>
      </c>
      <c r="C217" s="432" t="s">
        <v>738</v>
      </c>
      <c r="D217" s="433" t="s">
        <v>4045</v>
      </c>
      <c r="E217" s="432" t="s">
        <v>388</v>
      </c>
      <c r="F217" s="433" t="s">
        <v>4075</v>
      </c>
      <c r="G217" s="432" t="s">
        <v>381</v>
      </c>
      <c r="H217" s="432" t="s">
        <v>983</v>
      </c>
      <c r="I217" s="432" t="s">
        <v>984</v>
      </c>
      <c r="J217" s="432" t="s">
        <v>985</v>
      </c>
      <c r="K217" s="432" t="s">
        <v>986</v>
      </c>
      <c r="L217" s="434">
        <v>299.00012983002927</v>
      </c>
      <c r="M217" s="434">
        <v>19</v>
      </c>
      <c r="N217" s="435">
        <v>5681.0024667705566</v>
      </c>
    </row>
    <row r="218" spans="1:14" ht="14.4" customHeight="1" x14ac:dyDescent="0.3">
      <c r="A218" s="430" t="s">
        <v>737</v>
      </c>
      <c r="B218" s="431" t="s">
        <v>4028</v>
      </c>
      <c r="C218" s="432" t="s">
        <v>738</v>
      </c>
      <c r="D218" s="433" t="s">
        <v>4045</v>
      </c>
      <c r="E218" s="432" t="s">
        <v>388</v>
      </c>
      <c r="F218" s="433" t="s">
        <v>4075</v>
      </c>
      <c r="G218" s="432" t="s">
        <v>381</v>
      </c>
      <c r="H218" s="432" t="s">
        <v>987</v>
      </c>
      <c r="I218" s="432" t="s">
        <v>988</v>
      </c>
      <c r="J218" s="432" t="s">
        <v>989</v>
      </c>
      <c r="K218" s="432" t="s">
        <v>990</v>
      </c>
      <c r="L218" s="434">
        <v>159.47</v>
      </c>
      <c r="M218" s="434">
        <v>1</v>
      </c>
      <c r="N218" s="435">
        <v>159.47</v>
      </c>
    </row>
    <row r="219" spans="1:14" ht="14.4" customHeight="1" x14ac:dyDescent="0.3">
      <c r="A219" s="430" t="s">
        <v>737</v>
      </c>
      <c r="B219" s="431" t="s">
        <v>4028</v>
      </c>
      <c r="C219" s="432" t="s">
        <v>738</v>
      </c>
      <c r="D219" s="433" t="s">
        <v>4045</v>
      </c>
      <c r="E219" s="432" t="s">
        <v>388</v>
      </c>
      <c r="F219" s="433" t="s">
        <v>4075</v>
      </c>
      <c r="G219" s="432" t="s">
        <v>381</v>
      </c>
      <c r="H219" s="432" t="s">
        <v>991</v>
      </c>
      <c r="I219" s="432" t="s">
        <v>992</v>
      </c>
      <c r="J219" s="432" t="s">
        <v>891</v>
      </c>
      <c r="K219" s="432" t="s">
        <v>993</v>
      </c>
      <c r="L219" s="434">
        <v>44.590000000000011</v>
      </c>
      <c r="M219" s="434">
        <v>33</v>
      </c>
      <c r="N219" s="435">
        <v>1471.4700000000003</v>
      </c>
    </row>
    <row r="220" spans="1:14" ht="14.4" customHeight="1" x14ac:dyDescent="0.3">
      <c r="A220" s="430" t="s">
        <v>737</v>
      </c>
      <c r="B220" s="431" t="s">
        <v>4028</v>
      </c>
      <c r="C220" s="432" t="s">
        <v>738</v>
      </c>
      <c r="D220" s="433" t="s">
        <v>4045</v>
      </c>
      <c r="E220" s="432" t="s">
        <v>388</v>
      </c>
      <c r="F220" s="433" t="s">
        <v>4075</v>
      </c>
      <c r="G220" s="432" t="s">
        <v>381</v>
      </c>
      <c r="H220" s="432" t="s">
        <v>994</v>
      </c>
      <c r="I220" s="432" t="s">
        <v>995</v>
      </c>
      <c r="J220" s="432" t="s">
        <v>996</v>
      </c>
      <c r="K220" s="432" t="s">
        <v>835</v>
      </c>
      <c r="L220" s="434">
        <v>192.23973884152159</v>
      </c>
      <c r="M220" s="434">
        <v>3</v>
      </c>
      <c r="N220" s="435">
        <v>576.71921652456479</v>
      </c>
    </row>
    <row r="221" spans="1:14" ht="14.4" customHeight="1" x14ac:dyDescent="0.3">
      <c r="A221" s="430" t="s">
        <v>737</v>
      </c>
      <c r="B221" s="431" t="s">
        <v>4028</v>
      </c>
      <c r="C221" s="432" t="s">
        <v>738</v>
      </c>
      <c r="D221" s="433" t="s">
        <v>4045</v>
      </c>
      <c r="E221" s="432" t="s">
        <v>388</v>
      </c>
      <c r="F221" s="433" t="s">
        <v>4075</v>
      </c>
      <c r="G221" s="432" t="s">
        <v>381</v>
      </c>
      <c r="H221" s="432" t="s">
        <v>997</v>
      </c>
      <c r="I221" s="432" t="s">
        <v>998</v>
      </c>
      <c r="J221" s="432" t="s">
        <v>999</v>
      </c>
      <c r="K221" s="432" t="s">
        <v>1000</v>
      </c>
      <c r="L221" s="434">
        <v>73.659699234202165</v>
      </c>
      <c r="M221" s="434">
        <v>65</v>
      </c>
      <c r="N221" s="435">
        <v>4787.8804502231405</v>
      </c>
    </row>
    <row r="222" spans="1:14" ht="14.4" customHeight="1" x14ac:dyDescent="0.3">
      <c r="A222" s="430" t="s">
        <v>737</v>
      </c>
      <c r="B222" s="431" t="s">
        <v>4028</v>
      </c>
      <c r="C222" s="432" t="s">
        <v>738</v>
      </c>
      <c r="D222" s="433" t="s">
        <v>4045</v>
      </c>
      <c r="E222" s="432" t="s">
        <v>388</v>
      </c>
      <c r="F222" s="433" t="s">
        <v>4075</v>
      </c>
      <c r="G222" s="432" t="s">
        <v>381</v>
      </c>
      <c r="H222" s="432" t="s">
        <v>1001</v>
      </c>
      <c r="I222" s="432" t="s">
        <v>1002</v>
      </c>
      <c r="J222" s="432" t="s">
        <v>1003</v>
      </c>
      <c r="K222" s="432" t="s">
        <v>1004</v>
      </c>
      <c r="L222" s="434">
        <v>95.769999999999982</v>
      </c>
      <c r="M222" s="434">
        <v>6</v>
      </c>
      <c r="N222" s="435">
        <v>574.61999999999989</v>
      </c>
    </row>
    <row r="223" spans="1:14" ht="14.4" customHeight="1" x14ac:dyDescent="0.3">
      <c r="A223" s="430" t="s">
        <v>737</v>
      </c>
      <c r="B223" s="431" t="s">
        <v>4028</v>
      </c>
      <c r="C223" s="432" t="s">
        <v>738</v>
      </c>
      <c r="D223" s="433" t="s">
        <v>4045</v>
      </c>
      <c r="E223" s="432" t="s">
        <v>388</v>
      </c>
      <c r="F223" s="433" t="s">
        <v>4075</v>
      </c>
      <c r="G223" s="432" t="s">
        <v>381</v>
      </c>
      <c r="H223" s="432" t="s">
        <v>1005</v>
      </c>
      <c r="I223" s="432" t="s">
        <v>1006</v>
      </c>
      <c r="J223" s="432" t="s">
        <v>1007</v>
      </c>
      <c r="K223" s="432" t="s">
        <v>1008</v>
      </c>
      <c r="L223" s="434">
        <v>82.570000000000036</v>
      </c>
      <c r="M223" s="434">
        <v>1</v>
      </c>
      <c r="N223" s="435">
        <v>82.570000000000036</v>
      </c>
    </row>
    <row r="224" spans="1:14" ht="14.4" customHeight="1" x14ac:dyDescent="0.3">
      <c r="A224" s="430" t="s">
        <v>737</v>
      </c>
      <c r="B224" s="431" t="s">
        <v>4028</v>
      </c>
      <c r="C224" s="432" t="s">
        <v>738</v>
      </c>
      <c r="D224" s="433" t="s">
        <v>4045</v>
      </c>
      <c r="E224" s="432" t="s">
        <v>388</v>
      </c>
      <c r="F224" s="433" t="s">
        <v>4075</v>
      </c>
      <c r="G224" s="432" t="s">
        <v>381</v>
      </c>
      <c r="H224" s="432" t="s">
        <v>1009</v>
      </c>
      <c r="I224" s="432" t="s">
        <v>1010</v>
      </c>
      <c r="J224" s="432" t="s">
        <v>1011</v>
      </c>
      <c r="K224" s="432" t="s">
        <v>1012</v>
      </c>
      <c r="L224" s="434">
        <v>262.85762001247929</v>
      </c>
      <c r="M224" s="434">
        <v>1</v>
      </c>
      <c r="N224" s="435">
        <v>262.85762001247929</v>
      </c>
    </row>
    <row r="225" spans="1:14" ht="14.4" customHeight="1" x14ac:dyDescent="0.3">
      <c r="A225" s="430" t="s">
        <v>737</v>
      </c>
      <c r="B225" s="431" t="s">
        <v>4028</v>
      </c>
      <c r="C225" s="432" t="s">
        <v>738</v>
      </c>
      <c r="D225" s="433" t="s">
        <v>4045</v>
      </c>
      <c r="E225" s="432" t="s">
        <v>388</v>
      </c>
      <c r="F225" s="433" t="s">
        <v>4075</v>
      </c>
      <c r="G225" s="432" t="s">
        <v>381</v>
      </c>
      <c r="H225" s="432" t="s">
        <v>1013</v>
      </c>
      <c r="I225" s="432" t="s">
        <v>1013</v>
      </c>
      <c r="J225" s="432" t="s">
        <v>1014</v>
      </c>
      <c r="K225" s="432" t="s">
        <v>1015</v>
      </c>
      <c r="L225" s="434">
        <v>122.57000000000002</v>
      </c>
      <c r="M225" s="434">
        <v>1</v>
      </c>
      <c r="N225" s="435">
        <v>122.57000000000002</v>
      </c>
    </row>
    <row r="226" spans="1:14" ht="14.4" customHeight="1" x14ac:dyDescent="0.3">
      <c r="A226" s="430" t="s">
        <v>737</v>
      </c>
      <c r="B226" s="431" t="s">
        <v>4028</v>
      </c>
      <c r="C226" s="432" t="s">
        <v>738</v>
      </c>
      <c r="D226" s="433" t="s">
        <v>4045</v>
      </c>
      <c r="E226" s="432" t="s">
        <v>388</v>
      </c>
      <c r="F226" s="433" t="s">
        <v>4075</v>
      </c>
      <c r="G226" s="432" t="s">
        <v>381</v>
      </c>
      <c r="H226" s="432" t="s">
        <v>1016</v>
      </c>
      <c r="I226" s="432" t="s">
        <v>1017</v>
      </c>
      <c r="J226" s="432" t="s">
        <v>1018</v>
      </c>
      <c r="K226" s="432" t="s">
        <v>1019</v>
      </c>
      <c r="L226" s="434">
        <v>117.40997593436775</v>
      </c>
      <c r="M226" s="434">
        <v>7</v>
      </c>
      <c r="N226" s="435">
        <v>821.8698315405743</v>
      </c>
    </row>
    <row r="227" spans="1:14" ht="14.4" customHeight="1" x14ac:dyDescent="0.3">
      <c r="A227" s="430" t="s">
        <v>737</v>
      </c>
      <c r="B227" s="431" t="s">
        <v>4028</v>
      </c>
      <c r="C227" s="432" t="s">
        <v>738</v>
      </c>
      <c r="D227" s="433" t="s">
        <v>4045</v>
      </c>
      <c r="E227" s="432" t="s">
        <v>388</v>
      </c>
      <c r="F227" s="433" t="s">
        <v>4075</v>
      </c>
      <c r="G227" s="432" t="s">
        <v>381</v>
      </c>
      <c r="H227" s="432" t="s">
        <v>1020</v>
      </c>
      <c r="I227" s="432" t="s">
        <v>1020</v>
      </c>
      <c r="J227" s="432" t="s">
        <v>1021</v>
      </c>
      <c r="K227" s="432" t="s">
        <v>1022</v>
      </c>
      <c r="L227" s="434">
        <v>1623.3400000000001</v>
      </c>
      <c r="M227" s="434">
        <v>2</v>
      </c>
      <c r="N227" s="435">
        <v>3246.6800000000003</v>
      </c>
    </row>
    <row r="228" spans="1:14" ht="14.4" customHeight="1" x14ac:dyDescent="0.3">
      <c r="A228" s="430" t="s">
        <v>737</v>
      </c>
      <c r="B228" s="431" t="s">
        <v>4028</v>
      </c>
      <c r="C228" s="432" t="s">
        <v>738</v>
      </c>
      <c r="D228" s="433" t="s">
        <v>4045</v>
      </c>
      <c r="E228" s="432" t="s">
        <v>388</v>
      </c>
      <c r="F228" s="433" t="s">
        <v>4075</v>
      </c>
      <c r="G228" s="432" t="s">
        <v>381</v>
      </c>
      <c r="H228" s="432" t="s">
        <v>1023</v>
      </c>
      <c r="I228" s="432" t="s">
        <v>1024</v>
      </c>
      <c r="J228" s="432" t="s">
        <v>1025</v>
      </c>
      <c r="K228" s="432" t="s">
        <v>1026</v>
      </c>
      <c r="L228" s="434">
        <v>61.840261904130024</v>
      </c>
      <c r="M228" s="434">
        <v>2</v>
      </c>
      <c r="N228" s="435">
        <v>123.68052380826005</v>
      </c>
    </row>
    <row r="229" spans="1:14" ht="14.4" customHeight="1" x14ac:dyDescent="0.3">
      <c r="A229" s="430" t="s">
        <v>737</v>
      </c>
      <c r="B229" s="431" t="s">
        <v>4028</v>
      </c>
      <c r="C229" s="432" t="s">
        <v>738</v>
      </c>
      <c r="D229" s="433" t="s">
        <v>4045</v>
      </c>
      <c r="E229" s="432" t="s">
        <v>388</v>
      </c>
      <c r="F229" s="433" t="s">
        <v>4075</v>
      </c>
      <c r="G229" s="432" t="s">
        <v>381</v>
      </c>
      <c r="H229" s="432" t="s">
        <v>1027</v>
      </c>
      <c r="I229" s="432" t="s">
        <v>1028</v>
      </c>
      <c r="J229" s="432" t="s">
        <v>1029</v>
      </c>
      <c r="K229" s="432" t="s">
        <v>1030</v>
      </c>
      <c r="L229" s="434">
        <v>256.50714285714287</v>
      </c>
      <c r="M229" s="434">
        <v>7</v>
      </c>
      <c r="N229" s="435">
        <v>1795.5500000000002</v>
      </c>
    </row>
    <row r="230" spans="1:14" ht="14.4" customHeight="1" x14ac:dyDescent="0.3">
      <c r="A230" s="430" t="s">
        <v>737</v>
      </c>
      <c r="B230" s="431" t="s">
        <v>4028</v>
      </c>
      <c r="C230" s="432" t="s">
        <v>738</v>
      </c>
      <c r="D230" s="433" t="s">
        <v>4045</v>
      </c>
      <c r="E230" s="432" t="s">
        <v>388</v>
      </c>
      <c r="F230" s="433" t="s">
        <v>4075</v>
      </c>
      <c r="G230" s="432" t="s">
        <v>381</v>
      </c>
      <c r="H230" s="432" t="s">
        <v>1031</v>
      </c>
      <c r="I230" s="432" t="s">
        <v>1032</v>
      </c>
      <c r="J230" s="432" t="s">
        <v>1033</v>
      </c>
      <c r="K230" s="432" t="s">
        <v>1034</v>
      </c>
      <c r="L230" s="434">
        <v>23.636001266231396</v>
      </c>
      <c r="M230" s="434">
        <v>5</v>
      </c>
      <c r="N230" s="435">
        <v>118.18000633115699</v>
      </c>
    </row>
    <row r="231" spans="1:14" ht="14.4" customHeight="1" x14ac:dyDescent="0.3">
      <c r="A231" s="430" t="s">
        <v>737</v>
      </c>
      <c r="B231" s="431" t="s">
        <v>4028</v>
      </c>
      <c r="C231" s="432" t="s">
        <v>738</v>
      </c>
      <c r="D231" s="433" t="s">
        <v>4045</v>
      </c>
      <c r="E231" s="432" t="s">
        <v>388</v>
      </c>
      <c r="F231" s="433" t="s">
        <v>4075</v>
      </c>
      <c r="G231" s="432" t="s">
        <v>381</v>
      </c>
      <c r="H231" s="432" t="s">
        <v>1035</v>
      </c>
      <c r="I231" s="432" t="s">
        <v>1036</v>
      </c>
      <c r="J231" s="432" t="s">
        <v>1037</v>
      </c>
      <c r="K231" s="432" t="s">
        <v>1038</v>
      </c>
      <c r="L231" s="434">
        <v>94.740008100714476</v>
      </c>
      <c r="M231" s="434">
        <v>4</v>
      </c>
      <c r="N231" s="435">
        <v>378.96003240285791</v>
      </c>
    </row>
    <row r="232" spans="1:14" ht="14.4" customHeight="1" x14ac:dyDescent="0.3">
      <c r="A232" s="430" t="s">
        <v>737</v>
      </c>
      <c r="B232" s="431" t="s">
        <v>4028</v>
      </c>
      <c r="C232" s="432" t="s">
        <v>738</v>
      </c>
      <c r="D232" s="433" t="s">
        <v>4045</v>
      </c>
      <c r="E232" s="432" t="s">
        <v>388</v>
      </c>
      <c r="F232" s="433" t="s">
        <v>4075</v>
      </c>
      <c r="G232" s="432" t="s">
        <v>381</v>
      </c>
      <c r="H232" s="432" t="s">
        <v>1039</v>
      </c>
      <c r="I232" s="432" t="s">
        <v>1040</v>
      </c>
      <c r="J232" s="432" t="s">
        <v>1041</v>
      </c>
      <c r="K232" s="432" t="s">
        <v>1042</v>
      </c>
      <c r="L232" s="434">
        <v>162.25999999999991</v>
      </c>
      <c r="M232" s="434">
        <v>1</v>
      </c>
      <c r="N232" s="435">
        <v>162.25999999999991</v>
      </c>
    </row>
    <row r="233" spans="1:14" ht="14.4" customHeight="1" x14ac:dyDescent="0.3">
      <c r="A233" s="430" t="s">
        <v>737</v>
      </c>
      <c r="B233" s="431" t="s">
        <v>4028</v>
      </c>
      <c r="C233" s="432" t="s">
        <v>738</v>
      </c>
      <c r="D233" s="433" t="s">
        <v>4045</v>
      </c>
      <c r="E233" s="432" t="s">
        <v>388</v>
      </c>
      <c r="F233" s="433" t="s">
        <v>4075</v>
      </c>
      <c r="G233" s="432" t="s">
        <v>381</v>
      </c>
      <c r="H233" s="432" t="s">
        <v>1043</v>
      </c>
      <c r="I233" s="432" t="s">
        <v>1044</v>
      </c>
      <c r="J233" s="432" t="s">
        <v>1045</v>
      </c>
      <c r="K233" s="432" t="s">
        <v>1046</v>
      </c>
      <c r="L233" s="434">
        <v>125.93714285714289</v>
      </c>
      <c r="M233" s="434">
        <v>7</v>
      </c>
      <c r="N233" s="435">
        <v>881.56000000000017</v>
      </c>
    </row>
    <row r="234" spans="1:14" ht="14.4" customHeight="1" x14ac:dyDescent="0.3">
      <c r="A234" s="430" t="s">
        <v>737</v>
      </c>
      <c r="B234" s="431" t="s">
        <v>4028</v>
      </c>
      <c r="C234" s="432" t="s">
        <v>738</v>
      </c>
      <c r="D234" s="433" t="s">
        <v>4045</v>
      </c>
      <c r="E234" s="432" t="s">
        <v>388</v>
      </c>
      <c r="F234" s="433" t="s">
        <v>4075</v>
      </c>
      <c r="G234" s="432" t="s">
        <v>381</v>
      </c>
      <c r="H234" s="432" t="s">
        <v>1047</v>
      </c>
      <c r="I234" s="432" t="s">
        <v>1048</v>
      </c>
      <c r="J234" s="432" t="s">
        <v>1049</v>
      </c>
      <c r="K234" s="432" t="s">
        <v>1050</v>
      </c>
      <c r="L234" s="434">
        <v>141.5741762759923</v>
      </c>
      <c r="M234" s="434">
        <v>86</v>
      </c>
      <c r="N234" s="435">
        <v>12175.379159735337</v>
      </c>
    </row>
    <row r="235" spans="1:14" ht="14.4" customHeight="1" x14ac:dyDescent="0.3">
      <c r="A235" s="430" t="s">
        <v>737</v>
      </c>
      <c r="B235" s="431" t="s">
        <v>4028</v>
      </c>
      <c r="C235" s="432" t="s">
        <v>738</v>
      </c>
      <c r="D235" s="433" t="s">
        <v>4045</v>
      </c>
      <c r="E235" s="432" t="s">
        <v>388</v>
      </c>
      <c r="F235" s="433" t="s">
        <v>4075</v>
      </c>
      <c r="G235" s="432" t="s">
        <v>381</v>
      </c>
      <c r="H235" s="432" t="s">
        <v>1051</v>
      </c>
      <c r="I235" s="432" t="s">
        <v>1052</v>
      </c>
      <c r="J235" s="432" t="s">
        <v>899</v>
      </c>
      <c r="K235" s="432" t="s">
        <v>1053</v>
      </c>
      <c r="L235" s="434">
        <v>44.23</v>
      </c>
      <c r="M235" s="434">
        <v>4</v>
      </c>
      <c r="N235" s="435">
        <v>176.92</v>
      </c>
    </row>
    <row r="236" spans="1:14" ht="14.4" customHeight="1" x14ac:dyDescent="0.3">
      <c r="A236" s="430" t="s">
        <v>737</v>
      </c>
      <c r="B236" s="431" t="s">
        <v>4028</v>
      </c>
      <c r="C236" s="432" t="s">
        <v>738</v>
      </c>
      <c r="D236" s="433" t="s">
        <v>4045</v>
      </c>
      <c r="E236" s="432" t="s">
        <v>388</v>
      </c>
      <c r="F236" s="433" t="s">
        <v>4075</v>
      </c>
      <c r="G236" s="432" t="s">
        <v>381</v>
      </c>
      <c r="H236" s="432" t="s">
        <v>1054</v>
      </c>
      <c r="I236" s="432" t="s">
        <v>1055</v>
      </c>
      <c r="J236" s="432" t="s">
        <v>1056</v>
      </c>
      <c r="K236" s="432" t="s">
        <v>1057</v>
      </c>
      <c r="L236" s="434">
        <v>125.25</v>
      </c>
      <c r="M236" s="434">
        <v>2</v>
      </c>
      <c r="N236" s="435">
        <v>250.5</v>
      </c>
    </row>
    <row r="237" spans="1:14" ht="14.4" customHeight="1" x14ac:dyDescent="0.3">
      <c r="A237" s="430" t="s">
        <v>737</v>
      </c>
      <c r="B237" s="431" t="s">
        <v>4028</v>
      </c>
      <c r="C237" s="432" t="s">
        <v>738</v>
      </c>
      <c r="D237" s="433" t="s">
        <v>4045</v>
      </c>
      <c r="E237" s="432" t="s">
        <v>388</v>
      </c>
      <c r="F237" s="433" t="s">
        <v>4075</v>
      </c>
      <c r="G237" s="432" t="s">
        <v>381</v>
      </c>
      <c r="H237" s="432" t="s">
        <v>1058</v>
      </c>
      <c r="I237" s="432" t="s">
        <v>1059</v>
      </c>
      <c r="J237" s="432" t="s">
        <v>1060</v>
      </c>
      <c r="K237" s="432" t="s">
        <v>1061</v>
      </c>
      <c r="L237" s="434">
        <v>86.22</v>
      </c>
      <c r="M237" s="434">
        <v>5</v>
      </c>
      <c r="N237" s="435">
        <v>431.09999999999997</v>
      </c>
    </row>
    <row r="238" spans="1:14" ht="14.4" customHeight="1" x14ac:dyDescent="0.3">
      <c r="A238" s="430" t="s">
        <v>737</v>
      </c>
      <c r="B238" s="431" t="s">
        <v>4028</v>
      </c>
      <c r="C238" s="432" t="s">
        <v>738</v>
      </c>
      <c r="D238" s="433" t="s">
        <v>4045</v>
      </c>
      <c r="E238" s="432" t="s">
        <v>388</v>
      </c>
      <c r="F238" s="433" t="s">
        <v>4075</v>
      </c>
      <c r="G238" s="432" t="s">
        <v>381</v>
      </c>
      <c r="H238" s="432" t="s">
        <v>1062</v>
      </c>
      <c r="I238" s="432" t="s">
        <v>1062</v>
      </c>
      <c r="J238" s="432" t="s">
        <v>903</v>
      </c>
      <c r="K238" s="432" t="s">
        <v>1063</v>
      </c>
      <c r="L238" s="434">
        <v>107.95000000000003</v>
      </c>
      <c r="M238" s="434">
        <v>9</v>
      </c>
      <c r="N238" s="435">
        <v>971.5500000000003</v>
      </c>
    </row>
    <row r="239" spans="1:14" ht="14.4" customHeight="1" x14ac:dyDescent="0.3">
      <c r="A239" s="430" t="s">
        <v>737</v>
      </c>
      <c r="B239" s="431" t="s">
        <v>4028</v>
      </c>
      <c r="C239" s="432" t="s">
        <v>738</v>
      </c>
      <c r="D239" s="433" t="s">
        <v>4045</v>
      </c>
      <c r="E239" s="432" t="s">
        <v>388</v>
      </c>
      <c r="F239" s="433" t="s">
        <v>4075</v>
      </c>
      <c r="G239" s="432" t="s">
        <v>381</v>
      </c>
      <c r="H239" s="432" t="s">
        <v>1064</v>
      </c>
      <c r="I239" s="432" t="s">
        <v>1065</v>
      </c>
      <c r="J239" s="432" t="s">
        <v>1066</v>
      </c>
      <c r="K239" s="432" t="s">
        <v>1067</v>
      </c>
      <c r="L239" s="434">
        <v>45.243333333333332</v>
      </c>
      <c r="M239" s="434">
        <v>6</v>
      </c>
      <c r="N239" s="435">
        <v>271.45999999999998</v>
      </c>
    </row>
    <row r="240" spans="1:14" ht="14.4" customHeight="1" x14ac:dyDescent="0.3">
      <c r="A240" s="430" t="s">
        <v>737</v>
      </c>
      <c r="B240" s="431" t="s">
        <v>4028</v>
      </c>
      <c r="C240" s="432" t="s">
        <v>738</v>
      </c>
      <c r="D240" s="433" t="s">
        <v>4045</v>
      </c>
      <c r="E240" s="432" t="s">
        <v>388</v>
      </c>
      <c r="F240" s="433" t="s">
        <v>4075</v>
      </c>
      <c r="G240" s="432" t="s">
        <v>381</v>
      </c>
      <c r="H240" s="432" t="s">
        <v>1068</v>
      </c>
      <c r="I240" s="432" t="s">
        <v>1069</v>
      </c>
      <c r="J240" s="432" t="s">
        <v>1066</v>
      </c>
      <c r="K240" s="432" t="s">
        <v>1070</v>
      </c>
      <c r="L240" s="434">
        <v>210.01999999999992</v>
      </c>
      <c r="M240" s="434">
        <v>1</v>
      </c>
      <c r="N240" s="435">
        <v>210.01999999999992</v>
      </c>
    </row>
    <row r="241" spans="1:14" ht="14.4" customHeight="1" x14ac:dyDescent="0.3">
      <c r="A241" s="430" t="s">
        <v>737</v>
      </c>
      <c r="B241" s="431" t="s">
        <v>4028</v>
      </c>
      <c r="C241" s="432" t="s">
        <v>738</v>
      </c>
      <c r="D241" s="433" t="s">
        <v>4045</v>
      </c>
      <c r="E241" s="432" t="s">
        <v>388</v>
      </c>
      <c r="F241" s="433" t="s">
        <v>4075</v>
      </c>
      <c r="G241" s="432" t="s">
        <v>381</v>
      </c>
      <c r="H241" s="432" t="s">
        <v>415</v>
      </c>
      <c r="I241" s="432" t="s">
        <v>416</v>
      </c>
      <c r="J241" s="432" t="s">
        <v>417</v>
      </c>
      <c r="K241" s="432" t="s">
        <v>418</v>
      </c>
      <c r="L241" s="434">
        <v>375.79959969775445</v>
      </c>
      <c r="M241" s="434">
        <v>17</v>
      </c>
      <c r="N241" s="435">
        <v>6388.5931948618254</v>
      </c>
    </row>
    <row r="242" spans="1:14" ht="14.4" customHeight="1" x14ac:dyDescent="0.3">
      <c r="A242" s="430" t="s">
        <v>737</v>
      </c>
      <c r="B242" s="431" t="s">
        <v>4028</v>
      </c>
      <c r="C242" s="432" t="s">
        <v>738</v>
      </c>
      <c r="D242" s="433" t="s">
        <v>4045</v>
      </c>
      <c r="E242" s="432" t="s">
        <v>388</v>
      </c>
      <c r="F242" s="433" t="s">
        <v>4075</v>
      </c>
      <c r="G242" s="432" t="s">
        <v>381</v>
      </c>
      <c r="H242" s="432" t="s">
        <v>1071</v>
      </c>
      <c r="I242" s="432" t="s">
        <v>1072</v>
      </c>
      <c r="J242" s="432" t="s">
        <v>1073</v>
      </c>
      <c r="K242" s="432" t="s">
        <v>1074</v>
      </c>
      <c r="L242" s="434">
        <v>112.37999999999995</v>
      </c>
      <c r="M242" s="434">
        <v>3</v>
      </c>
      <c r="N242" s="435">
        <v>337.13999999999987</v>
      </c>
    </row>
    <row r="243" spans="1:14" ht="14.4" customHeight="1" x14ac:dyDescent="0.3">
      <c r="A243" s="430" t="s">
        <v>737</v>
      </c>
      <c r="B243" s="431" t="s">
        <v>4028</v>
      </c>
      <c r="C243" s="432" t="s">
        <v>738</v>
      </c>
      <c r="D243" s="433" t="s">
        <v>4045</v>
      </c>
      <c r="E243" s="432" t="s">
        <v>388</v>
      </c>
      <c r="F243" s="433" t="s">
        <v>4075</v>
      </c>
      <c r="G243" s="432" t="s">
        <v>381</v>
      </c>
      <c r="H243" s="432" t="s">
        <v>1075</v>
      </c>
      <c r="I243" s="432" t="s">
        <v>1076</v>
      </c>
      <c r="J243" s="432" t="s">
        <v>1077</v>
      </c>
      <c r="K243" s="432" t="s">
        <v>1078</v>
      </c>
      <c r="L243" s="434">
        <v>46.97999999999999</v>
      </c>
      <c r="M243" s="434">
        <v>2</v>
      </c>
      <c r="N243" s="435">
        <v>93.95999999999998</v>
      </c>
    </row>
    <row r="244" spans="1:14" ht="14.4" customHeight="1" x14ac:dyDescent="0.3">
      <c r="A244" s="430" t="s">
        <v>737</v>
      </c>
      <c r="B244" s="431" t="s">
        <v>4028</v>
      </c>
      <c r="C244" s="432" t="s">
        <v>738</v>
      </c>
      <c r="D244" s="433" t="s">
        <v>4045</v>
      </c>
      <c r="E244" s="432" t="s">
        <v>388</v>
      </c>
      <c r="F244" s="433" t="s">
        <v>4075</v>
      </c>
      <c r="G244" s="432" t="s">
        <v>381</v>
      </c>
      <c r="H244" s="432" t="s">
        <v>1079</v>
      </c>
      <c r="I244" s="432" t="s">
        <v>1080</v>
      </c>
      <c r="J244" s="432" t="s">
        <v>1081</v>
      </c>
      <c r="K244" s="432" t="s">
        <v>1082</v>
      </c>
      <c r="L244" s="434">
        <v>132.32</v>
      </c>
      <c r="M244" s="434">
        <v>4</v>
      </c>
      <c r="N244" s="435">
        <v>529.28</v>
      </c>
    </row>
    <row r="245" spans="1:14" ht="14.4" customHeight="1" x14ac:dyDescent="0.3">
      <c r="A245" s="430" t="s">
        <v>737</v>
      </c>
      <c r="B245" s="431" t="s">
        <v>4028</v>
      </c>
      <c r="C245" s="432" t="s">
        <v>738</v>
      </c>
      <c r="D245" s="433" t="s">
        <v>4045</v>
      </c>
      <c r="E245" s="432" t="s">
        <v>388</v>
      </c>
      <c r="F245" s="433" t="s">
        <v>4075</v>
      </c>
      <c r="G245" s="432" t="s">
        <v>381</v>
      </c>
      <c r="H245" s="432" t="s">
        <v>1083</v>
      </c>
      <c r="I245" s="432" t="s">
        <v>1084</v>
      </c>
      <c r="J245" s="432" t="s">
        <v>907</v>
      </c>
      <c r="K245" s="432" t="s">
        <v>1085</v>
      </c>
      <c r="L245" s="434">
        <v>159.83999999999997</v>
      </c>
      <c r="M245" s="434">
        <v>11</v>
      </c>
      <c r="N245" s="435">
        <v>1758.2399999999998</v>
      </c>
    </row>
    <row r="246" spans="1:14" ht="14.4" customHeight="1" x14ac:dyDescent="0.3">
      <c r="A246" s="430" t="s">
        <v>737</v>
      </c>
      <c r="B246" s="431" t="s">
        <v>4028</v>
      </c>
      <c r="C246" s="432" t="s">
        <v>738</v>
      </c>
      <c r="D246" s="433" t="s">
        <v>4045</v>
      </c>
      <c r="E246" s="432" t="s">
        <v>388</v>
      </c>
      <c r="F246" s="433" t="s">
        <v>4075</v>
      </c>
      <c r="G246" s="432" t="s">
        <v>381</v>
      </c>
      <c r="H246" s="432" t="s">
        <v>1086</v>
      </c>
      <c r="I246" s="432" t="s">
        <v>1087</v>
      </c>
      <c r="J246" s="432" t="s">
        <v>1088</v>
      </c>
      <c r="K246" s="432" t="s">
        <v>1089</v>
      </c>
      <c r="L246" s="434">
        <v>60.293797923379778</v>
      </c>
      <c r="M246" s="434">
        <v>45</v>
      </c>
      <c r="N246" s="435">
        <v>2713.2209065520901</v>
      </c>
    </row>
    <row r="247" spans="1:14" ht="14.4" customHeight="1" x14ac:dyDescent="0.3">
      <c r="A247" s="430" t="s">
        <v>737</v>
      </c>
      <c r="B247" s="431" t="s">
        <v>4028</v>
      </c>
      <c r="C247" s="432" t="s">
        <v>738</v>
      </c>
      <c r="D247" s="433" t="s">
        <v>4045</v>
      </c>
      <c r="E247" s="432" t="s">
        <v>388</v>
      </c>
      <c r="F247" s="433" t="s">
        <v>4075</v>
      </c>
      <c r="G247" s="432" t="s">
        <v>381</v>
      </c>
      <c r="H247" s="432" t="s">
        <v>1090</v>
      </c>
      <c r="I247" s="432" t="s">
        <v>1091</v>
      </c>
      <c r="J247" s="432" t="s">
        <v>1092</v>
      </c>
      <c r="K247" s="432" t="s">
        <v>1093</v>
      </c>
      <c r="L247" s="434">
        <v>26.279999057338877</v>
      </c>
      <c r="M247" s="434">
        <v>20</v>
      </c>
      <c r="N247" s="435">
        <v>525.59998114677751</v>
      </c>
    </row>
    <row r="248" spans="1:14" ht="14.4" customHeight="1" x14ac:dyDescent="0.3">
      <c r="A248" s="430" t="s">
        <v>737</v>
      </c>
      <c r="B248" s="431" t="s">
        <v>4028</v>
      </c>
      <c r="C248" s="432" t="s">
        <v>738</v>
      </c>
      <c r="D248" s="433" t="s">
        <v>4045</v>
      </c>
      <c r="E248" s="432" t="s">
        <v>388</v>
      </c>
      <c r="F248" s="433" t="s">
        <v>4075</v>
      </c>
      <c r="G248" s="432" t="s">
        <v>381</v>
      </c>
      <c r="H248" s="432" t="s">
        <v>1094</v>
      </c>
      <c r="I248" s="432" t="s">
        <v>1095</v>
      </c>
      <c r="J248" s="432" t="s">
        <v>1096</v>
      </c>
      <c r="K248" s="432" t="s">
        <v>1097</v>
      </c>
      <c r="L248" s="434">
        <v>219.92</v>
      </c>
      <c r="M248" s="434">
        <v>12</v>
      </c>
      <c r="N248" s="435">
        <v>2639.04</v>
      </c>
    </row>
    <row r="249" spans="1:14" ht="14.4" customHeight="1" x14ac:dyDescent="0.3">
      <c r="A249" s="430" t="s">
        <v>737</v>
      </c>
      <c r="B249" s="431" t="s">
        <v>4028</v>
      </c>
      <c r="C249" s="432" t="s">
        <v>738</v>
      </c>
      <c r="D249" s="433" t="s">
        <v>4045</v>
      </c>
      <c r="E249" s="432" t="s">
        <v>388</v>
      </c>
      <c r="F249" s="433" t="s">
        <v>4075</v>
      </c>
      <c r="G249" s="432" t="s">
        <v>381</v>
      </c>
      <c r="H249" s="432" t="s">
        <v>1098</v>
      </c>
      <c r="I249" s="432" t="s">
        <v>1098</v>
      </c>
      <c r="J249" s="432" t="s">
        <v>1099</v>
      </c>
      <c r="K249" s="432" t="s">
        <v>1100</v>
      </c>
      <c r="L249" s="434">
        <v>358.745</v>
      </c>
      <c r="M249" s="434">
        <v>4</v>
      </c>
      <c r="N249" s="435">
        <v>1434.98</v>
      </c>
    </row>
    <row r="250" spans="1:14" ht="14.4" customHeight="1" x14ac:dyDescent="0.3">
      <c r="A250" s="430" t="s">
        <v>737</v>
      </c>
      <c r="B250" s="431" t="s">
        <v>4028</v>
      </c>
      <c r="C250" s="432" t="s">
        <v>738</v>
      </c>
      <c r="D250" s="433" t="s">
        <v>4045</v>
      </c>
      <c r="E250" s="432" t="s">
        <v>388</v>
      </c>
      <c r="F250" s="433" t="s">
        <v>4075</v>
      </c>
      <c r="G250" s="432" t="s">
        <v>381</v>
      </c>
      <c r="H250" s="432" t="s">
        <v>419</v>
      </c>
      <c r="I250" s="432" t="s">
        <v>394</v>
      </c>
      <c r="J250" s="432" t="s">
        <v>420</v>
      </c>
      <c r="K250" s="432"/>
      <c r="L250" s="434">
        <v>639.01</v>
      </c>
      <c r="M250" s="434">
        <v>2</v>
      </c>
      <c r="N250" s="435">
        <v>1278.02</v>
      </c>
    </row>
    <row r="251" spans="1:14" ht="14.4" customHeight="1" x14ac:dyDescent="0.3">
      <c r="A251" s="430" t="s">
        <v>737</v>
      </c>
      <c r="B251" s="431" t="s">
        <v>4028</v>
      </c>
      <c r="C251" s="432" t="s">
        <v>738</v>
      </c>
      <c r="D251" s="433" t="s">
        <v>4045</v>
      </c>
      <c r="E251" s="432" t="s">
        <v>388</v>
      </c>
      <c r="F251" s="433" t="s">
        <v>4075</v>
      </c>
      <c r="G251" s="432" t="s">
        <v>381</v>
      </c>
      <c r="H251" s="432" t="s">
        <v>1101</v>
      </c>
      <c r="I251" s="432" t="s">
        <v>1102</v>
      </c>
      <c r="J251" s="432" t="s">
        <v>1103</v>
      </c>
      <c r="K251" s="432" t="s">
        <v>1104</v>
      </c>
      <c r="L251" s="434">
        <v>161.26218436028742</v>
      </c>
      <c r="M251" s="434">
        <v>19</v>
      </c>
      <c r="N251" s="435">
        <v>3063.9815028454609</v>
      </c>
    </row>
    <row r="252" spans="1:14" ht="14.4" customHeight="1" x14ac:dyDescent="0.3">
      <c r="A252" s="430" t="s">
        <v>737</v>
      </c>
      <c r="B252" s="431" t="s">
        <v>4028</v>
      </c>
      <c r="C252" s="432" t="s">
        <v>738</v>
      </c>
      <c r="D252" s="433" t="s">
        <v>4045</v>
      </c>
      <c r="E252" s="432" t="s">
        <v>388</v>
      </c>
      <c r="F252" s="433" t="s">
        <v>4075</v>
      </c>
      <c r="G252" s="432" t="s">
        <v>381</v>
      </c>
      <c r="H252" s="432" t="s">
        <v>1105</v>
      </c>
      <c r="I252" s="432" t="s">
        <v>1106</v>
      </c>
      <c r="J252" s="432" t="s">
        <v>1107</v>
      </c>
      <c r="K252" s="432" t="s">
        <v>1108</v>
      </c>
      <c r="L252" s="434">
        <v>257.37000000000006</v>
      </c>
      <c r="M252" s="434">
        <v>1</v>
      </c>
      <c r="N252" s="435">
        <v>257.37000000000006</v>
      </c>
    </row>
    <row r="253" spans="1:14" ht="14.4" customHeight="1" x14ac:dyDescent="0.3">
      <c r="A253" s="430" t="s">
        <v>737</v>
      </c>
      <c r="B253" s="431" t="s">
        <v>4028</v>
      </c>
      <c r="C253" s="432" t="s">
        <v>738</v>
      </c>
      <c r="D253" s="433" t="s">
        <v>4045</v>
      </c>
      <c r="E253" s="432" t="s">
        <v>388</v>
      </c>
      <c r="F253" s="433" t="s">
        <v>4075</v>
      </c>
      <c r="G253" s="432" t="s">
        <v>381</v>
      </c>
      <c r="H253" s="432" t="s">
        <v>1109</v>
      </c>
      <c r="I253" s="432" t="s">
        <v>394</v>
      </c>
      <c r="J253" s="432" t="s">
        <v>1110</v>
      </c>
      <c r="K253" s="432"/>
      <c r="L253" s="434">
        <v>100.57457562968328</v>
      </c>
      <c r="M253" s="434">
        <v>35</v>
      </c>
      <c r="N253" s="435">
        <v>3520.1101470389149</v>
      </c>
    </row>
    <row r="254" spans="1:14" ht="14.4" customHeight="1" x14ac:dyDescent="0.3">
      <c r="A254" s="430" t="s">
        <v>737</v>
      </c>
      <c r="B254" s="431" t="s">
        <v>4028</v>
      </c>
      <c r="C254" s="432" t="s">
        <v>738</v>
      </c>
      <c r="D254" s="433" t="s">
        <v>4045</v>
      </c>
      <c r="E254" s="432" t="s">
        <v>388</v>
      </c>
      <c r="F254" s="433" t="s">
        <v>4075</v>
      </c>
      <c r="G254" s="432" t="s">
        <v>381</v>
      </c>
      <c r="H254" s="432" t="s">
        <v>1111</v>
      </c>
      <c r="I254" s="432" t="s">
        <v>1112</v>
      </c>
      <c r="J254" s="432" t="s">
        <v>1113</v>
      </c>
      <c r="K254" s="432" t="s">
        <v>1114</v>
      </c>
      <c r="L254" s="434">
        <v>72.299999999999983</v>
      </c>
      <c r="M254" s="434">
        <v>7</v>
      </c>
      <c r="N254" s="435">
        <v>506.09999999999991</v>
      </c>
    </row>
    <row r="255" spans="1:14" ht="14.4" customHeight="1" x14ac:dyDescent="0.3">
      <c r="A255" s="430" t="s">
        <v>737</v>
      </c>
      <c r="B255" s="431" t="s">
        <v>4028</v>
      </c>
      <c r="C255" s="432" t="s">
        <v>738</v>
      </c>
      <c r="D255" s="433" t="s">
        <v>4045</v>
      </c>
      <c r="E255" s="432" t="s">
        <v>388</v>
      </c>
      <c r="F255" s="433" t="s">
        <v>4075</v>
      </c>
      <c r="G255" s="432" t="s">
        <v>381</v>
      </c>
      <c r="H255" s="432" t="s">
        <v>1115</v>
      </c>
      <c r="I255" s="432" t="s">
        <v>1116</v>
      </c>
      <c r="J255" s="432" t="s">
        <v>1117</v>
      </c>
      <c r="K255" s="432" t="s">
        <v>1118</v>
      </c>
      <c r="L255" s="434">
        <v>32.443478260869561</v>
      </c>
      <c r="M255" s="434">
        <v>23</v>
      </c>
      <c r="N255" s="435">
        <v>746.19999999999993</v>
      </c>
    </row>
    <row r="256" spans="1:14" ht="14.4" customHeight="1" x14ac:dyDescent="0.3">
      <c r="A256" s="430" t="s">
        <v>737</v>
      </c>
      <c r="B256" s="431" t="s">
        <v>4028</v>
      </c>
      <c r="C256" s="432" t="s">
        <v>738</v>
      </c>
      <c r="D256" s="433" t="s">
        <v>4045</v>
      </c>
      <c r="E256" s="432" t="s">
        <v>388</v>
      </c>
      <c r="F256" s="433" t="s">
        <v>4075</v>
      </c>
      <c r="G256" s="432" t="s">
        <v>381</v>
      </c>
      <c r="H256" s="432" t="s">
        <v>1119</v>
      </c>
      <c r="I256" s="432" t="s">
        <v>394</v>
      </c>
      <c r="J256" s="432" t="s">
        <v>1120</v>
      </c>
      <c r="K256" s="432" t="s">
        <v>1121</v>
      </c>
      <c r="L256" s="434">
        <v>1377.51</v>
      </c>
      <c r="M256" s="434">
        <v>1</v>
      </c>
      <c r="N256" s="435">
        <v>1377.51</v>
      </c>
    </row>
    <row r="257" spans="1:14" ht="14.4" customHeight="1" x14ac:dyDescent="0.3">
      <c r="A257" s="430" t="s">
        <v>737</v>
      </c>
      <c r="B257" s="431" t="s">
        <v>4028</v>
      </c>
      <c r="C257" s="432" t="s">
        <v>738</v>
      </c>
      <c r="D257" s="433" t="s">
        <v>4045</v>
      </c>
      <c r="E257" s="432" t="s">
        <v>388</v>
      </c>
      <c r="F257" s="433" t="s">
        <v>4075</v>
      </c>
      <c r="G257" s="432" t="s">
        <v>381</v>
      </c>
      <c r="H257" s="432" t="s">
        <v>1122</v>
      </c>
      <c r="I257" s="432" t="s">
        <v>1123</v>
      </c>
      <c r="J257" s="432" t="s">
        <v>1092</v>
      </c>
      <c r="K257" s="432" t="s">
        <v>1124</v>
      </c>
      <c r="L257" s="434">
        <v>58.24999985905216</v>
      </c>
      <c r="M257" s="434">
        <v>28</v>
      </c>
      <c r="N257" s="435">
        <v>1630.9999960534606</v>
      </c>
    </row>
    <row r="258" spans="1:14" ht="14.4" customHeight="1" x14ac:dyDescent="0.3">
      <c r="A258" s="430" t="s">
        <v>737</v>
      </c>
      <c r="B258" s="431" t="s">
        <v>4028</v>
      </c>
      <c r="C258" s="432" t="s">
        <v>738</v>
      </c>
      <c r="D258" s="433" t="s">
        <v>4045</v>
      </c>
      <c r="E258" s="432" t="s">
        <v>388</v>
      </c>
      <c r="F258" s="433" t="s">
        <v>4075</v>
      </c>
      <c r="G258" s="432" t="s">
        <v>381</v>
      </c>
      <c r="H258" s="432" t="s">
        <v>1125</v>
      </c>
      <c r="I258" s="432" t="s">
        <v>1126</v>
      </c>
      <c r="J258" s="432" t="s">
        <v>1127</v>
      </c>
      <c r="K258" s="432" t="s">
        <v>1128</v>
      </c>
      <c r="L258" s="434">
        <v>356.40000000000009</v>
      </c>
      <c r="M258" s="434">
        <v>1</v>
      </c>
      <c r="N258" s="435">
        <v>356.40000000000009</v>
      </c>
    </row>
    <row r="259" spans="1:14" ht="14.4" customHeight="1" x14ac:dyDescent="0.3">
      <c r="A259" s="430" t="s">
        <v>737</v>
      </c>
      <c r="B259" s="431" t="s">
        <v>4028</v>
      </c>
      <c r="C259" s="432" t="s">
        <v>738</v>
      </c>
      <c r="D259" s="433" t="s">
        <v>4045</v>
      </c>
      <c r="E259" s="432" t="s">
        <v>388</v>
      </c>
      <c r="F259" s="433" t="s">
        <v>4075</v>
      </c>
      <c r="G259" s="432" t="s">
        <v>381</v>
      </c>
      <c r="H259" s="432" t="s">
        <v>1129</v>
      </c>
      <c r="I259" s="432" t="s">
        <v>1130</v>
      </c>
      <c r="J259" s="432" t="s">
        <v>1131</v>
      </c>
      <c r="K259" s="432" t="s">
        <v>1132</v>
      </c>
      <c r="L259" s="434">
        <v>87.879999999999967</v>
      </c>
      <c r="M259" s="434">
        <v>1</v>
      </c>
      <c r="N259" s="435">
        <v>87.879999999999967</v>
      </c>
    </row>
    <row r="260" spans="1:14" ht="14.4" customHeight="1" x14ac:dyDescent="0.3">
      <c r="A260" s="430" t="s">
        <v>737</v>
      </c>
      <c r="B260" s="431" t="s">
        <v>4028</v>
      </c>
      <c r="C260" s="432" t="s">
        <v>738</v>
      </c>
      <c r="D260" s="433" t="s">
        <v>4045</v>
      </c>
      <c r="E260" s="432" t="s">
        <v>388</v>
      </c>
      <c r="F260" s="433" t="s">
        <v>4075</v>
      </c>
      <c r="G260" s="432" t="s">
        <v>381</v>
      </c>
      <c r="H260" s="432" t="s">
        <v>1133</v>
      </c>
      <c r="I260" s="432" t="s">
        <v>1134</v>
      </c>
      <c r="J260" s="432" t="s">
        <v>1135</v>
      </c>
      <c r="K260" s="432" t="s">
        <v>1136</v>
      </c>
      <c r="L260" s="434">
        <v>112.95999999999997</v>
      </c>
      <c r="M260" s="434">
        <v>4</v>
      </c>
      <c r="N260" s="435">
        <v>451.83999999999986</v>
      </c>
    </row>
    <row r="261" spans="1:14" ht="14.4" customHeight="1" x14ac:dyDescent="0.3">
      <c r="A261" s="430" t="s">
        <v>737</v>
      </c>
      <c r="B261" s="431" t="s">
        <v>4028</v>
      </c>
      <c r="C261" s="432" t="s">
        <v>738</v>
      </c>
      <c r="D261" s="433" t="s">
        <v>4045</v>
      </c>
      <c r="E261" s="432" t="s">
        <v>388</v>
      </c>
      <c r="F261" s="433" t="s">
        <v>4075</v>
      </c>
      <c r="G261" s="432" t="s">
        <v>381</v>
      </c>
      <c r="H261" s="432" t="s">
        <v>1137</v>
      </c>
      <c r="I261" s="432" t="s">
        <v>1138</v>
      </c>
      <c r="J261" s="432" t="s">
        <v>1139</v>
      </c>
      <c r="K261" s="432" t="s">
        <v>1140</v>
      </c>
      <c r="L261" s="434">
        <v>32.552636990122515</v>
      </c>
      <c r="M261" s="434">
        <v>38</v>
      </c>
      <c r="N261" s="435">
        <v>1237.0002056246556</v>
      </c>
    </row>
    <row r="262" spans="1:14" ht="14.4" customHeight="1" x14ac:dyDescent="0.3">
      <c r="A262" s="430" t="s">
        <v>737</v>
      </c>
      <c r="B262" s="431" t="s">
        <v>4028</v>
      </c>
      <c r="C262" s="432" t="s">
        <v>738</v>
      </c>
      <c r="D262" s="433" t="s">
        <v>4045</v>
      </c>
      <c r="E262" s="432" t="s">
        <v>388</v>
      </c>
      <c r="F262" s="433" t="s">
        <v>4075</v>
      </c>
      <c r="G262" s="432" t="s">
        <v>381</v>
      </c>
      <c r="H262" s="432" t="s">
        <v>1141</v>
      </c>
      <c r="I262" s="432" t="s">
        <v>1142</v>
      </c>
      <c r="J262" s="432" t="s">
        <v>1143</v>
      </c>
      <c r="K262" s="432" t="s">
        <v>1144</v>
      </c>
      <c r="L262" s="434">
        <v>134.21000000000009</v>
      </c>
      <c r="M262" s="434">
        <v>1</v>
      </c>
      <c r="N262" s="435">
        <v>134.21000000000009</v>
      </c>
    </row>
    <row r="263" spans="1:14" ht="14.4" customHeight="1" x14ac:dyDescent="0.3">
      <c r="A263" s="430" t="s">
        <v>737</v>
      </c>
      <c r="B263" s="431" t="s">
        <v>4028</v>
      </c>
      <c r="C263" s="432" t="s">
        <v>738</v>
      </c>
      <c r="D263" s="433" t="s">
        <v>4045</v>
      </c>
      <c r="E263" s="432" t="s">
        <v>388</v>
      </c>
      <c r="F263" s="433" t="s">
        <v>4075</v>
      </c>
      <c r="G263" s="432" t="s">
        <v>381</v>
      </c>
      <c r="H263" s="432" t="s">
        <v>1145</v>
      </c>
      <c r="I263" s="432" t="s">
        <v>1146</v>
      </c>
      <c r="J263" s="432" t="s">
        <v>1147</v>
      </c>
      <c r="K263" s="432"/>
      <c r="L263" s="434">
        <v>132.17999999999995</v>
      </c>
      <c r="M263" s="434">
        <v>9</v>
      </c>
      <c r="N263" s="435">
        <v>1189.6199999999997</v>
      </c>
    </row>
    <row r="264" spans="1:14" ht="14.4" customHeight="1" x14ac:dyDescent="0.3">
      <c r="A264" s="430" t="s">
        <v>737</v>
      </c>
      <c r="B264" s="431" t="s">
        <v>4028</v>
      </c>
      <c r="C264" s="432" t="s">
        <v>738</v>
      </c>
      <c r="D264" s="433" t="s">
        <v>4045</v>
      </c>
      <c r="E264" s="432" t="s">
        <v>388</v>
      </c>
      <c r="F264" s="433" t="s">
        <v>4075</v>
      </c>
      <c r="G264" s="432" t="s">
        <v>381</v>
      </c>
      <c r="H264" s="432" t="s">
        <v>1148</v>
      </c>
      <c r="I264" s="432" t="s">
        <v>1149</v>
      </c>
      <c r="J264" s="432" t="s">
        <v>1150</v>
      </c>
      <c r="K264" s="432" t="s">
        <v>1151</v>
      </c>
      <c r="L264" s="434">
        <v>37.399999999999991</v>
      </c>
      <c r="M264" s="434">
        <v>9</v>
      </c>
      <c r="N264" s="435">
        <v>336.59999999999991</v>
      </c>
    </row>
    <row r="265" spans="1:14" ht="14.4" customHeight="1" x14ac:dyDescent="0.3">
      <c r="A265" s="430" t="s">
        <v>737</v>
      </c>
      <c r="B265" s="431" t="s">
        <v>4028</v>
      </c>
      <c r="C265" s="432" t="s">
        <v>738</v>
      </c>
      <c r="D265" s="433" t="s">
        <v>4045</v>
      </c>
      <c r="E265" s="432" t="s">
        <v>388</v>
      </c>
      <c r="F265" s="433" t="s">
        <v>4075</v>
      </c>
      <c r="G265" s="432" t="s">
        <v>381</v>
      </c>
      <c r="H265" s="432" t="s">
        <v>1152</v>
      </c>
      <c r="I265" s="432" t="s">
        <v>1153</v>
      </c>
      <c r="J265" s="432" t="s">
        <v>1154</v>
      </c>
      <c r="K265" s="432" t="s">
        <v>1155</v>
      </c>
      <c r="L265" s="434">
        <v>638.45000000000016</v>
      </c>
      <c r="M265" s="434">
        <v>1</v>
      </c>
      <c r="N265" s="435">
        <v>638.45000000000016</v>
      </c>
    </row>
    <row r="266" spans="1:14" ht="14.4" customHeight="1" x14ac:dyDescent="0.3">
      <c r="A266" s="430" t="s">
        <v>737</v>
      </c>
      <c r="B266" s="431" t="s">
        <v>4028</v>
      </c>
      <c r="C266" s="432" t="s">
        <v>738</v>
      </c>
      <c r="D266" s="433" t="s">
        <v>4045</v>
      </c>
      <c r="E266" s="432" t="s">
        <v>388</v>
      </c>
      <c r="F266" s="433" t="s">
        <v>4075</v>
      </c>
      <c r="G266" s="432" t="s">
        <v>381</v>
      </c>
      <c r="H266" s="432" t="s">
        <v>1156</v>
      </c>
      <c r="I266" s="432" t="s">
        <v>1157</v>
      </c>
      <c r="J266" s="432" t="s">
        <v>1158</v>
      </c>
      <c r="K266" s="432" t="s">
        <v>1159</v>
      </c>
      <c r="L266" s="434">
        <v>68.549999999999969</v>
      </c>
      <c r="M266" s="434">
        <v>2</v>
      </c>
      <c r="N266" s="435">
        <v>137.09999999999994</v>
      </c>
    </row>
    <row r="267" spans="1:14" ht="14.4" customHeight="1" x14ac:dyDescent="0.3">
      <c r="A267" s="430" t="s">
        <v>737</v>
      </c>
      <c r="B267" s="431" t="s">
        <v>4028</v>
      </c>
      <c r="C267" s="432" t="s">
        <v>738</v>
      </c>
      <c r="D267" s="433" t="s">
        <v>4045</v>
      </c>
      <c r="E267" s="432" t="s">
        <v>388</v>
      </c>
      <c r="F267" s="433" t="s">
        <v>4075</v>
      </c>
      <c r="G267" s="432" t="s">
        <v>381</v>
      </c>
      <c r="H267" s="432" t="s">
        <v>1160</v>
      </c>
      <c r="I267" s="432" t="s">
        <v>1161</v>
      </c>
      <c r="J267" s="432" t="s">
        <v>1162</v>
      </c>
      <c r="K267" s="432" t="s">
        <v>1163</v>
      </c>
      <c r="L267" s="434">
        <v>126.5202306913406</v>
      </c>
      <c r="M267" s="434">
        <v>4</v>
      </c>
      <c r="N267" s="435">
        <v>506.0809227653624</v>
      </c>
    </row>
    <row r="268" spans="1:14" ht="14.4" customHeight="1" x14ac:dyDescent="0.3">
      <c r="A268" s="430" t="s">
        <v>737</v>
      </c>
      <c r="B268" s="431" t="s">
        <v>4028</v>
      </c>
      <c r="C268" s="432" t="s">
        <v>738</v>
      </c>
      <c r="D268" s="433" t="s">
        <v>4045</v>
      </c>
      <c r="E268" s="432" t="s">
        <v>388</v>
      </c>
      <c r="F268" s="433" t="s">
        <v>4075</v>
      </c>
      <c r="G268" s="432" t="s">
        <v>381</v>
      </c>
      <c r="H268" s="432" t="s">
        <v>1164</v>
      </c>
      <c r="I268" s="432" t="s">
        <v>1165</v>
      </c>
      <c r="J268" s="432" t="s">
        <v>594</v>
      </c>
      <c r="K268" s="432" t="s">
        <v>1166</v>
      </c>
      <c r="L268" s="434">
        <v>45.190000000000005</v>
      </c>
      <c r="M268" s="434">
        <v>3</v>
      </c>
      <c r="N268" s="435">
        <v>135.57000000000002</v>
      </c>
    </row>
    <row r="269" spans="1:14" ht="14.4" customHeight="1" x14ac:dyDescent="0.3">
      <c r="A269" s="430" t="s">
        <v>737</v>
      </c>
      <c r="B269" s="431" t="s">
        <v>4028</v>
      </c>
      <c r="C269" s="432" t="s">
        <v>738</v>
      </c>
      <c r="D269" s="433" t="s">
        <v>4045</v>
      </c>
      <c r="E269" s="432" t="s">
        <v>388</v>
      </c>
      <c r="F269" s="433" t="s">
        <v>4075</v>
      </c>
      <c r="G269" s="432" t="s">
        <v>381</v>
      </c>
      <c r="H269" s="432" t="s">
        <v>1167</v>
      </c>
      <c r="I269" s="432" t="s">
        <v>1168</v>
      </c>
      <c r="J269" s="432" t="s">
        <v>1169</v>
      </c>
      <c r="K269" s="432" t="s">
        <v>1170</v>
      </c>
      <c r="L269" s="434">
        <v>53.9</v>
      </c>
      <c r="M269" s="434">
        <v>5</v>
      </c>
      <c r="N269" s="435">
        <v>269.5</v>
      </c>
    </row>
    <row r="270" spans="1:14" ht="14.4" customHeight="1" x14ac:dyDescent="0.3">
      <c r="A270" s="430" t="s">
        <v>737</v>
      </c>
      <c r="B270" s="431" t="s">
        <v>4028</v>
      </c>
      <c r="C270" s="432" t="s">
        <v>738</v>
      </c>
      <c r="D270" s="433" t="s">
        <v>4045</v>
      </c>
      <c r="E270" s="432" t="s">
        <v>388</v>
      </c>
      <c r="F270" s="433" t="s">
        <v>4075</v>
      </c>
      <c r="G270" s="432" t="s">
        <v>381</v>
      </c>
      <c r="H270" s="432" t="s">
        <v>1171</v>
      </c>
      <c r="I270" s="432" t="s">
        <v>1172</v>
      </c>
      <c r="J270" s="432" t="s">
        <v>977</v>
      </c>
      <c r="K270" s="432" t="s">
        <v>1173</v>
      </c>
      <c r="L270" s="434">
        <v>61.251751774620075</v>
      </c>
      <c r="M270" s="434">
        <v>147</v>
      </c>
      <c r="N270" s="435">
        <v>9004.0075108691508</v>
      </c>
    </row>
    <row r="271" spans="1:14" ht="14.4" customHeight="1" x14ac:dyDescent="0.3">
      <c r="A271" s="430" t="s">
        <v>737</v>
      </c>
      <c r="B271" s="431" t="s">
        <v>4028</v>
      </c>
      <c r="C271" s="432" t="s">
        <v>738</v>
      </c>
      <c r="D271" s="433" t="s">
        <v>4045</v>
      </c>
      <c r="E271" s="432" t="s">
        <v>388</v>
      </c>
      <c r="F271" s="433" t="s">
        <v>4075</v>
      </c>
      <c r="G271" s="432" t="s">
        <v>381</v>
      </c>
      <c r="H271" s="432" t="s">
        <v>1174</v>
      </c>
      <c r="I271" s="432" t="s">
        <v>1175</v>
      </c>
      <c r="J271" s="432" t="s">
        <v>1081</v>
      </c>
      <c r="K271" s="432" t="s">
        <v>1176</v>
      </c>
      <c r="L271" s="434">
        <v>214.58454910625954</v>
      </c>
      <c r="M271" s="434">
        <v>4</v>
      </c>
      <c r="N271" s="435">
        <v>858.33819642503818</v>
      </c>
    </row>
    <row r="272" spans="1:14" ht="14.4" customHeight="1" x14ac:dyDescent="0.3">
      <c r="A272" s="430" t="s">
        <v>737</v>
      </c>
      <c r="B272" s="431" t="s">
        <v>4028</v>
      </c>
      <c r="C272" s="432" t="s">
        <v>738</v>
      </c>
      <c r="D272" s="433" t="s">
        <v>4045</v>
      </c>
      <c r="E272" s="432" t="s">
        <v>388</v>
      </c>
      <c r="F272" s="433" t="s">
        <v>4075</v>
      </c>
      <c r="G272" s="432" t="s">
        <v>381</v>
      </c>
      <c r="H272" s="432" t="s">
        <v>1177</v>
      </c>
      <c r="I272" s="432" t="s">
        <v>1178</v>
      </c>
      <c r="J272" s="432" t="s">
        <v>1169</v>
      </c>
      <c r="K272" s="432" t="s">
        <v>1179</v>
      </c>
      <c r="L272" s="434">
        <v>25.609999999999996</v>
      </c>
      <c r="M272" s="434">
        <v>5</v>
      </c>
      <c r="N272" s="435">
        <v>128.04999999999998</v>
      </c>
    </row>
    <row r="273" spans="1:14" ht="14.4" customHeight="1" x14ac:dyDescent="0.3">
      <c r="A273" s="430" t="s">
        <v>737</v>
      </c>
      <c r="B273" s="431" t="s">
        <v>4028</v>
      </c>
      <c r="C273" s="432" t="s">
        <v>738</v>
      </c>
      <c r="D273" s="433" t="s">
        <v>4045</v>
      </c>
      <c r="E273" s="432" t="s">
        <v>388</v>
      </c>
      <c r="F273" s="433" t="s">
        <v>4075</v>
      </c>
      <c r="G273" s="432" t="s">
        <v>381</v>
      </c>
      <c r="H273" s="432" t="s">
        <v>1180</v>
      </c>
      <c r="I273" s="432" t="s">
        <v>1181</v>
      </c>
      <c r="J273" s="432" t="s">
        <v>1182</v>
      </c>
      <c r="K273" s="432" t="s">
        <v>1183</v>
      </c>
      <c r="L273" s="434">
        <v>100.17999999999995</v>
      </c>
      <c r="M273" s="434">
        <v>2</v>
      </c>
      <c r="N273" s="435">
        <v>200.3599999999999</v>
      </c>
    </row>
    <row r="274" spans="1:14" ht="14.4" customHeight="1" x14ac:dyDescent="0.3">
      <c r="A274" s="430" t="s">
        <v>737</v>
      </c>
      <c r="B274" s="431" t="s">
        <v>4028</v>
      </c>
      <c r="C274" s="432" t="s">
        <v>738</v>
      </c>
      <c r="D274" s="433" t="s">
        <v>4045</v>
      </c>
      <c r="E274" s="432" t="s">
        <v>388</v>
      </c>
      <c r="F274" s="433" t="s">
        <v>4075</v>
      </c>
      <c r="G274" s="432" t="s">
        <v>381</v>
      </c>
      <c r="H274" s="432" t="s">
        <v>1184</v>
      </c>
      <c r="I274" s="432" t="s">
        <v>1185</v>
      </c>
      <c r="J274" s="432" t="s">
        <v>1182</v>
      </c>
      <c r="K274" s="432" t="s">
        <v>1186</v>
      </c>
      <c r="L274" s="434">
        <v>34.67000981733954</v>
      </c>
      <c r="M274" s="434">
        <v>5</v>
      </c>
      <c r="N274" s="435">
        <v>173.35004908669771</v>
      </c>
    </row>
    <row r="275" spans="1:14" ht="14.4" customHeight="1" x14ac:dyDescent="0.3">
      <c r="A275" s="430" t="s">
        <v>737</v>
      </c>
      <c r="B275" s="431" t="s">
        <v>4028</v>
      </c>
      <c r="C275" s="432" t="s">
        <v>738</v>
      </c>
      <c r="D275" s="433" t="s">
        <v>4045</v>
      </c>
      <c r="E275" s="432" t="s">
        <v>388</v>
      </c>
      <c r="F275" s="433" t="s">
        <v>4075</v>
      </c>
      <c r="G275" s="432" t="s">
        <v>381</v>
      </c>
      <c r="H275" s="432" t="s">
        <v>1187</v>
      </c>
      <c r="I275" s="432" t="s">
        <v>1188</v>
      </c>
      <c r="J275" s="432" t="s">
        <v>1189</v>
      </c>
      <c r="K275" s="432" t="s">
        <v>1190</v>
      </c>
      <c r="L275" s="434">
        <v>185.82999999999998</v>
      </c>
      <c r="M275" s="434">
        <v>1</v>
      </c>
      <c r="N275" s="435">
        <v>185.82999999999998</v>
      </c>
    </row>
    <row r="276" spans="1:14" ht="14.4" customHeight="1" x14ac:dyDescent="0.3">
      <c r="A276" s="430" t="s">
        <v>737</v>
      </c>
      <c r="B276" s="431" t="s">
        <v>4028</v>
      </c>
      <c r="C276" s="432" t="s">
        <v>738</v>
      </c>
      <c r="D276" s="433" t="s">
        <v>4045</v>
      </c>
      <c r="E276" s="432" t="s">
        <v>388</v>
      </c>
      <c r="F276" s="433" t="s">
        <v>4075</v>
      </c>
      <c r="G276" s="432" t="s">
        <v>381</v>
      </c>
      <c r="H276" s="432" t="s">
        <v>1191</v>
      </c>
      <c r="I276" s="432" t="s">
        <v>1192</v>
      </c>
      <c r="J276" s="432" t="s">
        <v>1189</v>
      </c>
      <c r="K276" s="432" t="s">
        <v>1193</v>
      </c>
      <c r="L276" s="434">
        <v>61.72999999999999</v>
      </c>
      <c r="M276" s="434">
        <v>3</v>
      </c>
      <c r="N276" s="435">
        <v>185.18999999999997</v>
      </c>
    </row>
    <row r="277" spans="1:14" ht="14.4" customHeight="1" x14ac:dyDescent="0.3">
      <c r="A277" s="430" t="s">
        <v>737</v>
      </c>
      <c r="B277" s="431" t="s">
        <v>4028</v>
      </c>
      <c r="C277" s="432" t="s">
        <v>738</v>
      </c>
      <c r="D277" s="433" t="s">
        <v>4045</v>
      </c>
      <c r="E277" s="432" t="s">
        <v>388</v>
      </c>
      <c r="F277" s="433" t="s">
        <v>4075</v>
      </c>
      <c r="G277" s="432" t="s">
        <v>381</v>
      </c>
      <c r="H277" s="432" t="s">
        <v>1194</v>
      </c>
      <c r="I277" s="432" t="s">
        <v>1195</v>
      </c>
      <c r="J277" s="432" t="s">
        <v>1196</v>
      </c>
      <c r="K277" s="432" t="s">
        <v>1197</v>
      </c>
      <c r="L277" s="434">
        <v>115.66999999999992</v>
      </c>
      <c r="M277" s="434">
        <v>3</v>
      </c>
      <c r="N277" s="435">
        <v>347.00999999999976</v>
      </c>
    </row>
    <row r="278" spans="1:14" ht="14.4" customHeight="1" x14ac:dyDescent="0.3">
      <c r="A278" s="430" t="s">
        <v>737</v>
      </c>
      <c r="B278" s="431" t="s">
        <v>4028</v>
      </c>
      <c r="C278" s="432" t="s">
        <v>738</v>
      </c>
      <c r="D278" s="433" t="s">
        <v>4045</v>
      </c>
      <c r="E278" s="432" t="s">
        <v>388</v>
      </c>
      <c r="F278" s="433" t="s">
        <v>4075</v>
      </c>
      <c r="G278" s="432" t="s">
        <v>381</v>
      </c>
      <c r="H278" s="432" t="s">
        <v>1198</v>
      </c>
      <c r="I278" s="432" t="s">
        <v>1199</v>
      </c>
      <c r="J278" s="432" t="s">
        <v>1200</v>
      </c>
      <c r="K278" s="432" t="s">
        <v>1201</v>
      </c>
      <c r="L278" s="434">
        <v>27.670000000000009</v>
      </c>
      <c r="M278" s="434">
        <v>31</v>
      </c>
      <c r="N278" s="435">
        <v>857.77000000000032</v>
      </c>
    </row>
    <row r="279" spans="1:14" ht="14.4" customHeight="1" x14ac:dyDescent="0.3">
      <c r="A279" s="430" t="s">
        <v>737</v>
      </c>
      <c r="B279" s="431" t="s">
        <v>4028</v>
      </c>
      <c r="C279" s="432" t="s">
        <v>738</v>
      </c>
      <c r="D279" s="433" t="s">
        <v>4045</v>
      </c>
      <c r="E279" s="432" t="s">
        <v>388</v>
      </c>
      <c r="F279" s="433" t="s">
        <v>4075</v>
      </c>
      <c r="G279" s="432" t="s">
        <v>381</v>
      </c>
      <c r="H279" s="432" t="s">
        <v>1202</v>
      </c>
      <c r="I279" s="432" t="s">
        <v>1203</v>
      </c>
      <c r="J279" s="432" t="s">
        <v>1204</v>
      </c>
      <c r="K279" s="432" t="s">
        <v>1205</v>
      </c>
      <c r="L279" s="434">
        <v>229.08994521708834</v>
      </c>
      <c r="M279" s="434">
        <v>3</v>
      </c>
      <c r="N279" s="435">
        <v>687.269835651265</v>
      </c>
    </row>
    <row r="280" spans="1:14" ht="14.4" customHeight="1" x14ac:dyDescent="0.3">
      <c r="A280" s="430" t="s">
        <v>737</v>
      </c>
      <c r="B280" s="431" t="s">
        <v>4028</v>
      </c>
      <c r="C280" s="432" t="s">
        <v>738</v>
      </c>
      <c r="D280" s="433" t="s">
        <v>4045</v>
      </c>
      <c r="E280" s="432" t="s">
        <v>388</v>
      </c>
      <c r="F280" s="433" t="s">
        <v>4075</v>
      </c>
      <c r="G280" s="432" t="s">
        <v>381</v>
      </c>
      <c r="H280" s="432" t="s">
        <v>1206</v>
      </c>
      <c r="I280" s="432" t="s">
        <v>1207</v>
      </c>
      <c r="J280" s="432" t="s">
        <v>1208</v>
      </c>
      <c r="K280" s="432" t="s">
        <v>1209</v>
      </c>
      <c r="L280" s="434">
        <v>40.9</v>
      </c>
      <c r="M280" s="434">
        <v>4</v>
      </c>
      <c r="N280" s="435">
        <v>163.6</v>
      </c>
    </row>
    <row r="281" spans="1:14" ht="14.4" customHeight="1" x14ac:dyDescent="0.3">
      <c r="A281" s="430" t="s">
        <v>737</v>
      </c>
      <c r="B281" s="431" t="s">
        <v>4028</v>
      </c>
      <c r="C281" s="432" t="s">
        <v>738</v>
      </c>
      <c r="D281" s="433" t="s">
        <v>4045</v>
      </c>
      <c r="E281" s="432" t="s">
        <v>388</v>
      </c>
      <c r="F281" s="433" t="s">
        <v>4075</v>
      </c>
      <c r="G281" s="432" t="s">
        <v>381</v>
      </c>
      <c r="H281" s="432" t="s">
        <v>1210</v>
      </c>
      <c r="I281" s="432" t="s">
        <v>394</v>
      </c>
      <c r="J281" s="432" t="s">
        <v>1211</v>
      </c>
      <c r="K281" s="432"/>
      <c r="L281" s="434">
        <v>42.330000000000013</v>
      </c>
      <c r="M281" s="434">
        <v>2</v>
      </c>
      <c r="N281" s="435">
        <v>84.660000000000025</v>
      </c>
    </row>
    <row r="282" spans="1:14" ht="14.4" customHeight="1" x14ac:dyDescent="0.3">
      <c r="A282" s="430" t="s">
        <v>737</v>
      </c>
      <c r="B282" s="431" t="s">
        <v>4028</v>
      </c>
      <c r="C282" s="432" t="s">
        <v>738</v>
      </c>
      <c r="D282" s="433" t="s">
        <v>4045</v>
      </c>
      <c r="E282" s="432" t="s">
        <v>388</v>
      </c>
      <c r="F282" s="433" t="s">
        <v>4075</v>
      </c>
      <c r="G282" s="432" t="s">
        <v>381</v>
      </c>
      <c r="H282" s="432" t="s">
        <v>1212</v>
      </c>
      <c r="I282" s="432" t="s">
        <v>394</v>
      </c>
      <c r="J282" s="432" t="s">
        <v>1213</v>
      </c>
      <c r="K282" s="432"/>
      <c r="L282" s="434">
        <v>162.88999999999999</v>
      </c>
      <c r="M282" s="434">
        <v>1</v>
      </c>
      <c r="N282" s="435">
        <v>162.88999999999999</v>
      </c>
    </row>
    <row r="283" spans="1:14" ht="14.4" customHeight="1" x14ac:dyDescent="0.3">
      <c r="A283" s="430" t="s">
        <v>737</v>
      </c>
      <c r="B283" s="431" t="s">
        <v>4028</v>
      </c>
      <c r="C283" s="432" t="s">
        <v>738</v>
      </c>
      <c r="D283" s="433" t="s">
        <v>4045</v>
      </c>
      <c r="E283" s="432" t="s">
        <v>388</v>
      </c>
      <c r="F283" s="433" t="s">
        <v>4075</v>
      </c>
      <c r="G283" s="432" t="s">
        <v>381</v>
      </c>
      <c r="H283" s="432" t="s">
        <v>1214</v>
      </c>
      <c r="I283" s="432" t="s">
        <v>1214</v>
      </c>
      <c r="J283" s="432" t="s">
        <v>782</v>
      </c>
      <c r="K283" s="432" t="s">
        <v>1215</v>
      </c>
      <c r="L283" s="434">
        <v>192.5</v>
      </c>
      <c r="M283" s="434">
        <v>2</v>
      </c>
      <c r="N283" s="435">
        <v>385</v>
      </c>
    </row>
    <row r="284" spans="1:14" ht="14.4" customHeight="1" x14ac:dyDescent="0.3">
      <c r="A284" s="430" t="s">
        <v>737</v>
      </c>
      <c r="B284" s="431" t="s">
        <v>4028</v>
      </c>
      <c r="C284" s="432" t="s">
        <v>738</v>
      </c>
      <c r="D284" s="433" t="s">
        <v>4045</v>
      </c>
      <c r="E284" s="432" t="s">
        <v>388</v>
      </c>
      <c r="F284" s="433" t="s">
        <v>4075</v>
      </c>
      <c r="G284" s="432" t="s">
        <v>381</v>
      </c>
      <c r="H284" s="432" t="s">
        <v>1216</v>
      </c>
      <c r="I284" s="432" t="s">
        <v>1216</v>
      </c>
      <c r="J284" s="432" t="s">
        <v>1217</v>
      </c>
      <c r="K284" s="432" t="s">
        <v>1218</v>
      </c>
      <c r="L284" s="434">
        <v>93.996077922322968</v>
      </c>
      <c r="M284" s="434">
        <v>13</v>
      </c>
      <c r="N284" s="435">
        <v>1221.9490129901985</v>
      </c>
    </row>
    <row r="285" spans="1:14" ht="14.4" customHeight="1" x14ac:dyDescent="0.3">
      <c r="A285" s="430" t="s">
        <v>737</v>
      </c>
      <c r="B285" s="431" t="s">
        <v>4028</v>
      </c>
      <c r="C285" s="432" t="s">
        <v>738</v>
      </c>
      <c r="D285" s="433" t="s">
        <v>4045</v>
      </c>
      <c r="E285" s="432" t="s">
        <v>388</v>
      </c>
      <c r="F285" s="433" t="s">
        <v>4075</v>
      </c>
      <c r="G285" s="432" t="s">
        <v>381</v>
      </c>
      <c r="H285" s="432" t="s">
        <v>1219</v>
      </c>
      <c r="I285" s="432" t="s">
        <v>1220</v>
      </c>
      <c r="J285" s="432" t="s">
        <v>1221</v>
      </c>
      <c r="K285" s="432" t="s">
        <v>1222</v>
      </c>
      <c r="L285" s="434">
        <v>66.140000000000029</v>
      </c>
      <c r="M285" s="434">
        <v>2</v>
      </c>
      <c r="N285" s="435">
        <v>132.28000000000006</v>
      </c>
    </row>
    <row r="286" spans="1:14" ht="14.4" customHeight="1" x14ac:dyDescent="0.3">
      <c r="A286" s="430" t="s">
        <v>737</v>
      </c>
      <c r="B286" s="431" t="s">
        <v>4028</v>
      </c>
      <c r="C286" s="432" t="s">
        <v>738</v>
      </c>
      <c r="D286" s="433" t="s">
        <v>4045</v>
      </c>
      <c r="E286" s="432" t="s">
        <v>388</v>
      </c>
      <c r="F286" s="433" t="s">
        <v>4075</v>
      </c>
      <c r="G286" s="432" t="s">
        <v>381</v>
      </c>
      <c r="H286" s="432" t="s">
        <v>1223</v>
      </c>
      <c r="I286" s="432" t="s">
        <v>1224</v>
      </c>
      <c r="J286" s="432" t="s">
        <v>820</v>
      </c>
      <c r="K286" s="432" t="s">
        <v>1225</v>
      </c>
      <c r="L286" s="434">
        <v>42.187500000000014</v>
      </c>
      <c r="M286" s="434">
        <v>4</v>
      </c>
      <c r="N286" s="435">
        <v>168.75000000000006</v>
      </c>
    </row>
    <row r="287" spans="1:14" ht="14.4" customHeight="1" x14ac:dyDescent="0.3">
      <c r="A287" s="430" t="s">
        <v>737</v>
      </c>
      <c r="B287" s="431" t="s">
        <v>4028</v>
      </c>
      <c r="C287" s="432" t="s">
        <v>738</v>
      </c>
      <c r="D287" s="433" t="s">
        <v>4045</v>
      </c>
      <c r="E287" s="432" t="s">
        <v>388</v>
      </c>
      <c r="F287" s="433" t="s">
        <v>4075</v>
      </c>
      <c r="G287" s="432" t="s">
        <v>381</v>
      </c>
      <c r="H287" s="432" t="s">
        <v>1226</v>
      </c>
      <c r="I287" s="432" t="s">
        <v>1227</v>
      </c>
      <c r="J287" s="432" t="s">
        <v>1228</v>
      </c>
      <c r="K287" s="432" t="s">
        <v>402</v>
      </c>
      <c r="L287" s="434">
        <v>124.65062080059124</v>
      </c>
      <c r="M287" s="434">
        <v>151</v>
      </c>
      <c r="N287" s="435">
        <v>18822.243740889277</v>
      </c>
    </row>
    <row r="288" spans="1:14" ht="14.4" customHeight="1" x14ac:dyDescent="0.3">
      <c r="A288" s="430" t="s">
        <v>737</v>
      </c>
      <c r="B288" s="431" t="s">
        <v>4028</v>
      </c>
      <c r="C288" s="432" t="s">
        <v>738</v>
      </c>
      <c r="D288" s="433" t="s">
        <v>4045</v>
      </c>
      <c r="E288" s="432" t="s">
        <v>388</v>
      </c>
      <c r="F288" s="433" t="s">
        <v>4075</v>
      </c>
      <c r="G288" s="432" t="s">
        <v>381</v>
      </c>
      <c r="H288" s="432" t="s">
        <v>1229</v>
      </c>
      <c r="I288" s="432" t="s">
        <v>1230</v>
      </c>
      <c r="J288" s="432" t="s">
        <v>1231</v>
      </c>
      <c r="K288" s="432" t="s">
        <v>1232</v>
      </c>
      <c r="L288" s="434">
        <v>57.95958233991449</v>
      </c>
      <c r="M288" s="434">
        <v>1</v>
      </c>
      <c r="N288" s="435">
        <v>57.95958233991449</v>
      </c>
    </row>
    <row r="289" spans="1:14" ht="14.4" customHeight="1" x14ac:dyDescent="0.3">
      <c r="A289" s="430" t="s">
        <v>737</v>
      </c>
      <c r="B289" s="431" t="s">
        <v>4028</v>
      </c>
      <c r="C289" s="432" t="s">
        <v>738</v>
      </c>
      <c r="D289" s="433" t="s">
        <v>4045</v>
      </c>
      <c r="E289" s="432" t="s">
        <v>388</v>
      </c>
      <c r="F289" s="433" t="s">
        <v>4075</v>
      </c>
      <c r="G289" s="432" t="s">
        <v>381</v>
      </c>
      <c r="H289" s="432" t="s">
        <v>1233</v>
      </c>
      <c r="I289" s="432" t="s">
        <v>1234</v>
      </c>
      <c r="J289" s="432" t="s">
        <v>1235</v>
      </c>
      <c r="K289" s="432" t="s">
        <v>1236</v>
      </c>
      <c r="L289" s="434">
        <v>112.38000000000002</v>
      </c>
      <c r="M289" s="434">
        <v>1</v>
      </c>
      <c r="N289" s="435">
        <v>112.38000000000002</v>
      </c>
    </row>
    <row r="290" spans="1:14" ht="14.4" customHeight="1" x14ac:dyDescent="0.3">
      <c r="A290" s="430" t="s">
        <v>737</v>
      </c>
      <c r="B290" s="431" t="s">
        <v>4028</v>
      </c>
      <c r="C290" s="432" t="s">
        <v>738</v>
      </c>
      <c r="D290" s="433" t="s">
        <v>4045</v>
      </c>
      <c r="E290" s="432" t="s">
        <v>388</v>
      </c>
      <c r="F290" s="433" t="s">
        <v>4075</v>
      </c>
      <c r="G290" s="432" t="s">
        <v>381</v>
      </c>
      <c r="H290" s="432" t="s">
        <v>1237</v>
      </c>
      <c r="I290" s="432" t="s">
        <v>1238</v>
      </c>
      <c r="J290" s="432" t="s">
        <v>1239</v>
      </c>
      <c r="K290" s="432" t="s">
        <v>1240</v>
      </c>
      <c r="L290" s="434">
        <v>672.60750000000007</v>
      </c>
      <c r="M290" s="434">
        <v>8</v>
      </c>
      <c r="N290" s="435">
        <v>5380.8600000000006</v>
      </c>
    </row>
    <row r="291" spans="1:14" ht="14.4" customHeight="1" x14ac:dyDescent="0.3">
      <c r="A291" s="430" t="s">
        <v>737</v>
      </c>
      <c r="B291" s="431" t="s">
        <v>4028</v>
      </c>
      <c r="C291" s="432" t="s">
        <v>738</v>
      </c>
      <c r="D291" s="433" t="s">
        <v>4045</v>
      </c>
      <c r="E291" s="432" t="s">
        <v>388</v>
      </c>
      <c r="F291" s="433" t="s">
        <v>4075</v>
      </c>
      <c r="G291" s="432" t="s">
        <v>381</v>
      </c>
      <c r="H291" s="432" t="s">
        <v>1241</v>
      </c>
      <c r="I291" s="432" t="s">
        <v>1242</v>
      </c>
      <c r="J291" s="432" t="s">
        <v>1243</v>
      </c>
      <c r="K291" s="432" t="s">
        <v>1244</v>
      </c>
      <c r="L291" s="434">
        <v>1592.7999999999997</v>
      </c>
      <c r="M291" s="434">
        <v>10</v>
      </c>
      <c r="N291" s="435">
        <v>15927.999999999996</v>
      </c>
    </row>
    <row r="292" spans="1:14" ht="14.4" customHeight="1" x14ac:dyDescent="0.3">
      <c r="A292" s="430" t="s">
        <v>737</v>
      </c>
      <c r="B292" s="431" t="s">
        <v>4028</v>
      </c>
      <c r="C292" s="432" t="s">
        <v>738</v>
      </c>
      <c r="D292" s="433" t="s">
        <v>4045</v>
      </c>
      <c r="E292" s="432" t="s">
        <v>388</v>
      </c>
      <c r="F292" s="433" t="s">
        <v>4075</v>
      </c>
      <c r="G292" s="432" t="s">
        <v>381</v>
      </c>
      <c r="H292" s="432" t="s">
        <v>1245</v>
      </c>
      <c r="I292" s="432" t="s">
        <v>1246</v>
      </c>
      <c r="J292" s="432" t="s">
        <v>1247</v>
      </c>
      <c r="K292" s="432" t="s">
        <v>1248</v>
      </c>
      <c r="L292" s="434">
        <v>74.879999585215216</v>
      </c>
      <c r="M292" s="434">
        <v>3</v>
      </c>
      <c r="N292" s="435">
        <v>224.63999875564565</v>
      </c>
    </row>
    <row r="293" spans="1:14" ht="14.4" customHeight="1" x14ac:dyDescent="0.3">
      <c r="A293" s="430" t="s">
        <v>737</v>
      </c>
      <c r="B293" s="431" t="s">
        <v>4028</v>
      </c>
      <c r="C293" s="432" t="s">
        <v>738</v>
      </c>
      <c r="D293" s="433" t="s">
        <v>4045</v>
      </c>
      <c r="E293" s="432" t="s">
        <v>388</v>
      </c>
      <c r="F293" s="433" t="s">
        <v>4075</v>
      </c>
      <c r="G293" s="432" t="s">
        <v>381</v>
      </c>
      <c r="H293" s="432" t="s">
        <v>1249</v>
      </c>
      <c r="I293" s="432" t="s">
        <v>1250</v>
      </c>
      <c r="J293" s="432" t="s">
        <v>1251</v>
      </c>
      <c r="K293" s="432" t="s">
        <v>1252</v>
      </c>
      <c r="L293" s="434">
        <v>62.609999999999985</v>
      </c>
      <c r="M293" s="434">
        <v>1</v>
      </c>
      <c r="N293" s="435">
        <v>62.609999999999985</v>
      </c>
    </row>
    <row r="294" spans="1:14" ht="14.4" customHeight="1" x14ac:dyDescent="0.3">
      <c r="A294" s="430" t="s">
        <v>737</v>
      </c>
      <c r="B294" s="431" t="s">
        <v>4028</v>
      </c>
      <c r="C294" s="432" t="s">
        <v>738</v>
      </c>
      <c r="D294" s="433" t="s">
        <v>4045</v>
      </c>
      <c r="E294" s="432" t="s">
        <v>388</v>
      </c>
      <c r="F294" s="433" t="s">
        <v>4075</v>
      </c>
      <c r="G294" s="432" t="s">
        <v>381</v>
      </c>
      <c r="H294" s="432" t="s">
        <v>1253</v>
      </c>
      <c r="I294" s="432" t="s">
        <v>1254</v>
      </c>
      <c r="J294" s="432" t="s">
        <v>931</v>
      </c>
      <c r="K294" s="432" t="s">
        <v>1255</v>
      </c>
      <c r="L294" s="434">
        <v>242.00000058098209</v>
      </c>
      <c r="M294" s="434">
        <v>70</v>
      </c>
      <c r="N294" s="435">
        <v>16940.000040668747</v>
      </c>
    </row>
    <row r="295" spans="1:14" ht="14.4" customHeight="1" x14ac:dyDescent="0.3">
      <c r="A295" s="430" t="s">
        <v>737</v>
      </c>
      <c r="B295" s="431" t="s">
        <v>4028</v>
      </c>
      <c r="C295" s="432" t="s">
        <v>738</v>
      </c>
      <c r="D295" s="433" t="s">
        <v>4045</v>
      </c>
      <c r="E295" s="432" t="s">
        <v>388</v>
      </c>
      <c r="F295" s="433" t="s">
        <v>4075</v>
      </c>
      <c r="G295" s="432" t="s">
        <v>381</v>
      </c>
      <c r="H295" s="432" t="s">
        <v>1256</v>
      </c>
      <c r="I295" s="432" t="s">
        <v>1257</v>
      </c>
      <c r="J295" s="432" t="s">
        <v>830</v>
      </c>
      <c r="K295" s="432" t="s">
        <v>1258</v>
      </c>
      <c r="L295" s="434">
        <v>257.82999999999993</v>
      </c>
      <c r="M295" s="434">
        <v>3</v>
      </c>
      <c r="N295" s="435">
        <v>773.48999999999978</v>
      </c>
    </row>
    <row r="296" spans="1:14" ht="14.4" customHeight="1" x14ac:dyDescent="0.3">
      <c r="A296" s="430" t="s">
        <v>737</v>
      </c>
      <c r="B296" s="431" t="s">
        <v>4028</v>
      </c>
      <c r="C296" s="432" t="s">
        <v>738</v>
      </c>
      <c r="D296" s="433" t="s">
        <v>4045</v>
      </c>
      <c r="E296" s="432" t="s">
        <v>388</v>
      </c>
      <c r="F296" s="433" t="s">
        <v>4075</v>
      </c>
      <c r="G296" s="432" t="s">
        <v>381</v>
      </c>
      <c r="H296" s="432" t="s">
        <v>1259</v>
      </c>
      <c r="I296" s="432" t="s">
        <v>1260</v>
      </c>
      <c r="J296" s="432" t="s">
        <v>1261</v>
      </c>
      <c r="K296" s="432" t="s">
        <v>1262</v>
      </c>
      <c r="L296" s="434">
        <v>946.77</v>
      </c>
      <c r="M296" s="434">
        <v>4</v>
      </c>
      <c r="N296" s="435">
        <v>3787.08</v>
      </c>
    </row>
    <row r="297" spans="1:14" ht="14.4" customHeight="1" x14ac:dyDescent="0.3">
      <c r="A297" s="430" t="s">
        <v>737</v>
      </c>
      <c r="B297" s="431" t="s">
        <v>4028</v>
      </c>
      <c r="C297" s="432" t="s">
        <v>738</v>
      </c>
      <c r="D297" s="433" t="s">
        <v>4045</v>
      </c>
      <c r="E297" s="432" t="s">
        <v>388</v>
      </c>
      <c r="F297" s="433" t="s">
        <v>4075</v>
      </c>
      <c r="G297" s="432" t="s">
        <v>381</v>
      </c>
      <c r="H297" s="432" t="s">
        <v>1263</v>
      </c>
      <c r="I297" s="432" t="s">
        <v>1264</v>
      </c>
      <c r="J297" s="432" t="s">
        <v>1265</v>
      </c>
      <c r="K297" s="432" t="s">
        <v>1266</v>
      </c>
      <c r="L297" s="434">
        <v>138.83999999999997</v>
      </c>
      <c r="M297" s="434">
        <v>1</v>
      </c>
      <c r="N297" s="435">
        <v>138.83999999999997</v>
      </c>
    </row>
    <row r="298" spans="1:14" ht="14.4" customHeight="1" x14ac:dyDescent="0.3">
      <c r="A298" s="430" t="s">
        <v>737</v>
      </c>
      <c r="B298" s="431" t="s">
        <v>4028</v>
      </c>
      <c r="C298" s="432" t="s">
        <v>738</v>
      </c>
      <c r="D298" s="433" t="s">
        <v>4045</v>
      </c>
      <c r="E298" s="432" t="s">
        <v>388</v>
      </c>
      <c r="F298" s="433" t="s">
        <v>4075</v>
      </c>
      <c r="G298" s="432" t="s">
        <v>381</v>
      </c>
      <c r="H298" s="432" t="s">
        <v>1267</v>
      </c>
      <c r="I298" s="432" t="s">
        <v>1268</v>
      </c>
      <c r="J298" s="432" t="s">
        <v>1269</v>
      </c>
      <c r="K298" s="432" t="s">
        <v>1270</v>
      </c>
      <c r="L298" s="434">
        <v>132.65</v>
      </c>
      <c r="M298" s="434">
        <v>1</v>
      </c>
      <c r="N298" s="435">
        <v>132.65</v>
      </c>
    </row>
    <row r="299" spans="1:14" ht="14.4" customHeight="1" x14ac:dyDescent="0.3">
      <c r="A299" s="430" t="s">
        <v>737</v>
      </c>
      <c r="B299" s="431" t="s">
        <v>4028</v>
      </c>
      <c r="C299" s="432" t="s">
        <v>738</v>
      </c>
      <c r="D299" s="433" t="s">
        <v>4045</v>
      </c>
      <c r="E299" s="432" t="s">
        <v>388</v>
      </c>
      <c r="F299" s="433" t="s">
        <v>4075</v>
      </c>
      <c r="G299" s="432" t="s">
        <v>381</v>
      </c>
      <c r="H299" s="432" t="s">
        <v>1271</v>
      </c>
      <c r="I299" s="432" t="s">
        <v>1272</v>
      </c>
      <c r="J299" s="432" t="s">
        <v>891</v>
      </c>
      <c r="K299" s="432" t="s">
        <v>1273</v>
      </c>
      <c r="L299" s="434">
        <v>56.879999999999988</v>
      </c>
      <c r="M299" s="434">
        <v>19</v>
      </c>
      <c r="N299" s="435">
        <v>1080.7199999999998</v>
      </c>
    </row>
    <row r="300" spans="1:14" ht="14.4" customHeight="1" x14ac:dyDescent="0.3">
      <c r="A300" s="430" t="s">
        <v>737</v>
      </c>
      <c r="B300" s="431" t="s">
        <v>4028</v>
      </c>
      <c r="C300" s="432" t="s">
        <v>738</v>
      </c>
      <c r="D300" s="433" t="s">
        <v>4045</v>
      </c>
      <c r="E300" s="432" t="s">
        <v>388</v>
      </c>
      <c r="F300" s="433" t="s">
        <v>4075</v>
      </c>
      <c r="G300" s="432" t="s">
        <v>381</v>
      </c>
      <c r="H300" s="432" t="s">
        <v>1274</v>
      </c>
      <c r="I300" s="432" t="s">
        <v>1275</v>
      </c>
      <c r="J300" s="432" t="s">
        <v>1276</v>
      </c>
      <c r="K300" s="432" t="s">
        <v>1277</v>
      </c>
      <c r="L300" s="434">
        <v>91.110000000000014</v>
      </c>
      <c r="M300" s="434">
        <v>3</v>
      </c>
      <c r="N300" s="435">
        <v>273.33000000000004</v>
      </c>
    </row>
    <row r="301" spans="1:14" ht="14.4" customHeight="1" x14ac:dyDescent="0.3">
      <c r="A301" s="430" t="s">
        <v>737</v>
      </c>
      <c r="B301" s="431" t="s">
        <v>4028</v>
      </c>
      <c r="C301" s="432" t="s">
        <v>738</v>
      </c>
      <c r="D301" s="433" t="s">
        <v>4045</v>
      </c>
      <c r="E301" s="432" t="s">
        <v>388</v>
      </c>
      <c r="F301" s="433" t="s">
        <v>4075</v>
      </c>
      <c r="G301" s="432" t="s">
        <v>381</v>
      </c>
      <c r="H301" s="432" t="s">
        <v>1278</v>
      </c>
      <c r="I301" s="432" t="s">
        <v>1279</v>
      </c>
      <c r="J301" s="432" t="s">
        <v>1280</v>
      </c>
      <c r="K301" s="432" t="s">
        <v>1281</v>
      </c>
      <c r="L301" s="434">
        <v>468.24093941011398</v>
      </c>
      <c r="M301" s="434">
        <v>1</v>
      </c>
      <c r="N301" s="435">
        <v>468.24093941011398</v>
      </c>
    </row>
    <row r="302" spans="1:14" ht="14.4" customHeight="1" x14ac:dyDescent="0.3">
      <c r="A302" s="430" t="s">
        <v>737</v>
      </c>
      <c r="B302" s="431" t="s">
        <v>4028</v>
      </c>
      <c r="C302" s="432" t="s">
        <v>738</v>
      </c>
      <c r="D302" s="433" t="s">
        <v>4045</v>
      </c>
      <c r="E302" s="432" t="s">
        <v>388</v>
      </c>
      <c r="F302" s="433" t="s">
        <v>4075</v>
      </c>
      <c r="G302" s="432" t="s">
        <v>381</v>
      </c>
      <c r="H302" s="432" t="s">
        <v>1282</v>
      </c>
      <c r="I302" s="432" t="s">
        <v>1283</v>
      </c>
      <c r="J302" s="432" t="s">
        <v>1284</v>
      </c>
      <c r="K302" s="432" t="s">
        <v>1285</v>
      </c>
      <c r="L302" s="434">
        <v>188.88</v>
      </c>
      <c r="M302" s="434">
        <v>2</v>
      </c>
      <c r="N302" s="435">
        <v>377.76</v>
      </c>
    </row>
    <row r="303" spans="1:14" ht="14.4" customHeight="1" x14ac:dyDescent="0.3">
      <c r="A303" s="430" t="s">
        <v>737</v>
      </c>
      <c r="B303" s="431" t="s">
        <v>4028</v>
      </c>
      <c r="C303" s="432" t="s">
        <v>738</v>
      </c>
      <c r="D303" s="433" t="s">
        <v>4045</v>
      </c>
      <c r="E303" s="432" t="s">
        <v>388</v>
      </c>
      <c r="F303" s="433" t="s">
        <v>4075</v>
      </c>
      <c r="G303" s="432" t="s">
        <v>381</v>
      </c>
      <c r="H303" s="432" t="s">
        <v>1286</v>
      </c>
      <c r="I303" s="432" t="s">
        <v>1287</v>
      </c>
      <c r="J303" s="432" t="s">
        <v>1288</v>
      </c>
      <c r="K303" s="432" t="s">
        <v>1289</v>
      </c>
      <c r="L303" s="434">
        <v>105.11000000000004</v>
      </c>
      <c r="M303" s="434">
        <v>1</v>
      </c>
      <c r="N303" s="435">
        <v>105.11000000000004</v>
      </c>
    </row>
    <row r="304" spans="1:14" ht="14.4" customHeight="1" x14ac:dyDescent="0.3">
      <c r="A304" s="430" t="s">
        <v>737</v>
      </c>
      <c r="B304" s="431" t="s">
        <v>4028</v>
      </c>
      <c r="C304" s="432" t="s">
        <v>738</v>
      </c>
      <c r="D304" s="433" t="s">
        <v>4045</v>
      </c>
      <c r="E304" s="432" t="s">
        <v>388</v>
      </c>
      <c r="F304" s="433" t="s">
        <v>4075</v>
      </c>
      <c r="G304" s="432" t="s">
        <v>381</v>
      </c>
      <c r="H304" s="432" t="s">
        <v>1290</v>
      </c>
      <c r="I304" s="432" t="s">
        <v>1291</v>
      </c>
      <c r="J304" s="432" t="s">
        <v>1292</v>
      </c>
      <c r="K304" s="432" t="s">
        <v>1293</v>
      </c>
      <c r="L304" s="434">
        <v>563.14988522643534</v>
      </c>
      <c r="M304" s="434">
        <v>8</v>
      </c>
      <c r="N304" s="435">
        <v>4505.1990818114828</v>
      </c>
    </row>
    <row r="305" spans="1:14" ht="14.4" customHeight="1" x14ac:dyDescent="0.3">
      <c r="A305" s="430" t="s">
        <v>737</v>
      </c>
      <c r="B305" s="431" t="s">
        <v>4028</v>
      </c>
      <c r="C305" s="432" t="s">
        <v>738</v>
      </c>
      <c r="D305" s="433" t="s">
        <v>4045</v>
      </c>
      <c r="E305" s="432" t="s">
        <v>388</v>
      </c>
      <c r="F305" s="433" t="s">
        <v>4075</v>
      </c>
      <c r="G305" s="432" t="s">
        <v>381</v>
      </c>
      <c r="H305" s="432" t="s">
        <v>1294</v>
      </c>
      <c r="I305" s="432" t="s">
        <v>1295</v>
      </c>
      <c r="J305" s="432" t="s">
        <v>643</v>
      </c>
      <c r="K305" s="432" t="s">
        <v>1296</v>
      </c>
      <c r="L305" s="434">
        <v>20.759584062080883</v>
      </c>
      <c r="M305" s="434">
        <v>594</v>
      </c>
      <c r="N305" s="435">
        <v>12331.192932876043</v>
      </c>
    </row>
    <row r="306" spans="1:14" ht="14.4" customHeight="1" x14ac:dyDescent="0.3">
      <c r="A306" s="430" t="s">
        <v>737</v>
      </c>
      <c r="B306" s="431" t="s">
        <v>4028</v>
      </c>
      <c r="C306" s="432" t="s">
        <v>738</v>
      </c>
      <c r="D306" s="433" t="s">
        <v>4045</v>
      </c>
      <c r="E306" s="432" t="s">
        <v>388</v>
      </c>
      <c r="F306" s="433" t="s">
        <v>4075</v>
      </c>
      <c r="G306" s="432" t="s">
        <v>381</v>
      </c>
      <c r="H306" s="432" t="s">
        <v>1297</v>
      </c>
      <c r="I306" s="432" t="s">
        <v>1298</v>
      </c>
      <c r="J306" s="432" t="s">
        <v>1045</v>
      </c>
      <c r="K306" s="432" t="s">
        <v>1299</v>
      </c>
      <c r="L306" s="434">
        <v>74.860067343419033</v>
      </c>
      <c r="M306" s="434">
        <v>9</v>
      </c>
      <c r="N306" s="435">
        <v>673.74060609077128</v>
      </c>
    </row>
    <row r="307" spans="1:14" ht="14.4" customHeight="1" x14ac:dyDescent="0.3">
      <c r="A307" s="430" t="s">
        <v>737</v>
      </c>
      <c r="B307" s="431" t="s">
        <v>4028</v>
      </c>
      <c r="C307" s="432" t="s">
        <v>738</v>
      </c>
      <c r="D307" s="433" t="s">
        <v>4045</v>
      </c>
      <c r="E307" s="432" t="s">
        <v>388</v>
      </c>
      <c r="F307" s="433" t="s">
        <v>4075</v>
      </c>
      <c r="G307" s="432" t="s">
        <v>381</v>
      </c>
      <c r="H307" s="432" t="s">
        <v>1300</v>
      </c>
      <c r="I307" s="432" t="s">
        <v>1301</v>
      </c>
      <c r="J307" s="432" t="s">
        <v>1302</v>
      </c>
      <c r="K307" s="432" t="s">
        <v>1303</v>
      </c>
      <c r="L307" s="434">
        <v>68.789675377387837</v>
      </c>
      <c r="M307" s="434">
        <v>5</v>
      </c>
      <c r="N307" s="435">
        <v>343.94837688693917</v>
      </c>
    </row>
    <row r="308" spans="1:14" ht="14.4" customHeight="1" x14ac:dyDescent="0.3">
      <c r="A308" s="430" t="s">
        <v>737</v>
      </c>
      <c r="B308" s="431" t="s">
        <v>4028</v>
      </c>
      <c r="C308" s="432" t="s">
        <v>738</v>
      </c>
      <c r="D308" s="433" t="s">
        <v>4045</v>
      </c>
      <c r="E308" s="432" t="s">
        <v>388</v>
      </c>
      <c r="F308" s="433" t="s">
        <v>4075</v>
      </c>
      <c r="G308" s="432" t="s">
        <v>381</v>
      </c>
      <c r="H308" s="432" t="s">
        <v>1304</v>
      </c>
      <c r="I308" s="432" t="s">
        <v>1305</v>
      </c>
      <c r="J308" s="432" t="s">
        <v>1306</v>
      </c>
      <c r="K308" s="432" t="s">
        <v>1307</v>
      </c>
      <c r="L308" s="434">
        <v>52.389791581397212</v>
      </c>
      <c r="M308" s="434">
        <v>4</v>
      </c>
      <c r="N308" s="435">
        <v>209.55916632558885</v>
      </c>
    </row>
    <row r="309" spans="1:14" ht="14.4" customHeight="1" x14ac:dyDescent="0.3">
      <c r="A309" s="430" t="s">
        <v>737</v>
      </c>
      <c r="B309" s="431" t="s">
        <v>4028</v>
      </c>
      <c r="C309" s="432" t="s">
        <v>738</v>
      </c>
      <c r="D309" s="433" t="s">
        <v>4045</v>
      </c>
      <c r="E309" s="432" t="s">
        <v>388</v>
      </c>
      <c r="F309" s="433" t="s">
        <v>4075</v>
      </c>
      <c r="G309" s="432" t="s">
        <v>381</v>
      </c>
      <c r="H309" s="432" t="s">
        <v>1308</v>
      </c>
      <c r="I309" s="432" t="s">
        <v>1309</v>
      </c>
      <c r="J309" s="432" t="s">
        <v>1306</v>
      </c>
      <c r="K309" s="432" t="s">
        <v>1310</v>
      </c>
      <c r="L309" s="434">
        <v>69.132694429296492</v>
      </c>
      <c r="M309" s="434">
        <v>36</v>
      </c>
      <c r="N309" s="435">
        <v>2488.7769994546738</v>
      </c>
    </row>
    <row r="310" spans="1:14" ht="14.4" customHeight="1" x14ac:dyDescent="0.3">
      <c r="A310" s="430" t="s">
        <v>737</v>
      </c>
      <c r="B310" s="431" t="s">
        <v>4028</v>
      </c>
      <c r="C310" s="432" t="s">
        <v>738</v>
      </c>
      <c r="D310" s="433" t="s">
        <v>4045</v>
      </c>
      <c r="E310" s="432" t="s">
        <v>388</v>
      </c>
      <c r="F310" s="433" t="s">
        <v>4075</v>
      </c>
      <c r="G310" s="432" t="s">
        <v>381</v>
      </c>
      <c r="H310" s="432" t="s">
        <v>1311</v>
      </c>
      <c r="I310" s="432" t="s">
        <v>1312</v>
      </c>
      <c r="J310" s="432" t="s">
        <v>1313</v>
      </c>
      <c r="K310" s="432" t="s">
        <v>1314</v>
      </c>
      <c r="L310" s="434">
        <v>49.439999999999991</v>
      </c>
      <c r="M310" s="434">
        <v>2</v>
      </c>
      <c r="N310" s="435">
        <v>98.879999999999981</v>
      </c>
    </row>
    <row r="311" spans="1:14" ht="14.4" customHeight="1" x14ac:dyDescent="0.3">
      <c r="A311" s="430" t="s">
        <v>737</v>
      </c>
      <c r="B311" s="431" t="s">
        <v>4028</v>
      </c>
      <c r="C311" s="432" t="s">
        <v>738</v>
      </c>
      <c r="D311" s="433" t="s">
        <v>4045</v>
      </c>
      <c r="E311" s="432" t="s">
        <v>388</v>
      </c>
      <c r="F311" s="433" t="s">
        <v>4075</v>
      </c>
      <c r="G311" s="432" t="s">
        <v>381</v>
      </c>
      <c r="H311" s="432" t="s">
        <v>1315</v>
      </c>
      <c r="I311" s="432" t="s">
        <v>394</v>
      </c>
      <c r="J311" s="432" t="s">
        <v>1316</v>
      </c>
      <c r="K311" s="432"/>
      <c r="L311" s="434">
        <v>132.20453942800788</v>
      </c>
      <c r="M311" s="434">
        <v>1</v>
      </c>
      <c r="N311" s="435">
        <v>132.20453942800788</v>
      </c>
    </row>
    <row r="312" spans="1:14" ht="14.4" customHeight="1" x14ac:dyDescent="0.3">
      <c r="A312" s="430" t="s">
        <v>737</v>
      </c>
      <c r="B312" s="431" t="s">
        <v>4028</v>
      </c>
      <c r="C312" s="432" t="s">
        <v>738</v>
      </c>
      <c r="D312" s="433" t="s">
        <v>4045</v>
      </c>
      <c r="E312" s="432" t="s">
        <v>388</v>
      </c>
      <c r="F312" s="433" t="s">
        <v>4075</v>
      </c>
      <c r="G312" s="432" t="s">
        <v>381</v>
      </c>
      <c r="H312" s="432" t="s">
        <v>1317</v>
      </c>
      <c r="I312" s="432" t="s">
        <v>394</v>
      </c>
      <c r="J312" s="432" t="s">
        <v>1318</v>
      </c>
      <c r="K312" s="432"/>
      <c r="L312" s="434">
        <v>112.58947368421052</v>
      </c>
      <c r="M312" s="434">
        <v>19</v>
      </c>
      <c r="N312" s="435">
        <v>2139.1999999999998</v>
      </c>
    </row>
    <row r="313" spans="1:14" ht="14.4" customHeight="1" x14ac:dyDescent="0.3">
      <c r="A313" s="430" t="s">
        <v>737</v>
      </c>
      <c r="B313" s="431" t="s">
        <v>4028</v>
      </c>
      <c r="C313" s="432" t="s">
        <v>738</v>
      </c>
      <c r="D313" s="433" t="s">
        <v>4045</v>
      </c>
      <c r="E313" s="432" t="s">
        <v>388</v>
      </c>
      <c r="F313" s="433" t="s">
        <v>4075</v>
      </c>
      <c r="G313" s="432" t="s">
        <v>381</v>
      </c>
      <c r="H313" s="432" t="s">
        <v>1319</v>
      </c>
      <c r="I313" s="432" t="s">
        <v>394</v>
      </c>
      <c r="J313" s="432" t="s">
        <v>1320</v>
      </c>
      <c r="K313" s="432"/>
      <c r="L313" s="434">
        <v>148.23999149753379</v>
      </c>
      <c r="M313" s="434">
        <v>13</v>
      </c>
      <c r="N313" s="435">
        <v>1927.1198894679392</v>
      </c>
    </row>
    <row r="314" spans="1:14" ht="14.4" customHeight="1" x14ac:dyDescent="0.3">
      <c r="A314" s="430" t="s">
        <v>737</v>
      </c>
      <c r="B314" s="431" t="s">
        <v>4028</v>
      </c>
      <c r="C314" s="432" t="s">
        <v>738</v>
      </c>
      <c r="D314" s="433" t="s">
        <v>4045</v>
      </c>
      <c r="E314" s="432" t="s">
        <v>388</v>
      </c>
      <c r="F314" s="433" t="s">
        <v>4075</v>
      </c>
      <c r="G314" s="432" t="s">
        <v>381</v>
      </c>
      <c r="H314" s="432" t="s">
        <v>1321</v>
      </c>
      <c r="I314" s="432" t="s">
        <v>1322</v>
      </c>
      <c r="J314" s="432" t="s">
        <v>1323</v>
      </c>
      <c r="K314" s="432" t="s">
        <v>1324</v>
      </c>
      <c r="L314" s="434">
        <v>180.16000000000003</v>
      </c>
      <c r="M314" s="434">
        <v>1</v>
      </c>
      <c r="N314" s="435">
        <v>180.16000000000003</v>
      </c>
    </row>
    <row r="315" spans="1:14" ht="14.4" customHeight="1" x14ac:dyDescent="0.3">
      <c r="A315" s="430" t="s">
        <v>737</v>
      </c>
      <c r="B315" s="431" t="s">
        <v>4028</v>
      </c>
      <c r="C315" s="432" t="s">
        <v>738</v>
      </c>
      <c r="D315" s="433" t="s">
        <v>4045</v>
      </c>
      <c r="E315" s="432" t="s">
        <v>388</v>
      </c>
      <c r="F315" s="433" t="s">
        <v>4075</v>
      </c>
      <c r="G315" s="432" t="s">
        <v>381</v>
      </c>
      <c r="H315" s="432" t="s">
        <v>1325</v>
      </c>
      <c r="I315" s="432" t="s">
        <v>1326</v>
      </c>
      <c r="J315" s="432" t="s">
        <v>1327</v>
      </c>
      <c r="K315" s="432" t="s">
        <v>1328</v>
      </c>
      <c r="L315" s="434">
        <v>108.43097286659864</v>
      </c>
      <c r="M315" s="434">
        <v>20</v>
      </c>
      <c r="N315" s="435">
        <v>2168.6194573319726</v>
      </c>
    </row>
    <row r="316" spans="1:14" ht="14.4" customHeight="1" x14ac:dyDescent="0.3">
      <c r="A316" s="430" t="s">
        <v>737</v>
      </c>
      <c r="B316" s="431" t="s">
        <v>4028</v>
      </c>
      <c r="C316" s="432" t="s">
        <v>738</v>
      </c>
      <c r="D316" s="433" t="s">
        <v>4045</v>
      </c>
      <c r="E316" s="432" t="s">
        <v>388</v>
      </c>
      <c r="F316" s="433" t="s">
        <v>4075</v>
      </c>
      <c r="G316" s="432" t="s">
        <v>381</v>
      </c>
      <c r="H316" s="432" t="s">
        <v>1329</v>
      </c>
      <c r="I316" s="432" t="s">
        <v>1330</v>
      </c>
      <c r="J316" s="432" t="s">
        <v>405</v>
      </c>
      <c r="K316" s="432" t="s">
        <v>1331</v>
      </c>
      <c r="L316" s="434">
        <v>69.606064884270793</v>
      </c>
      <c r="M316" s="434">
        <v>36</v>
      </c>
      <c r="N316" s="435">
        <v>2505.8183358337487</v>
      </c>
    </row>
    <row r="317" spans="1:14" ht="14.4" customHeight="1" x14ac:dyDescent="0.3">
      <c r="A317" s="430" t="s">
        <v>737</v>
      </c>
      <c r="B317" s="431" t="s">
        <v>4028</v>
      </c>
      <c r="C317" s="432" t="s">
        <v>738</v>
      </c>
      <c r="D317" s="433" t="s">
        <v>4045</v>
      </c>
      <c r="E317" s="432" t="s">
        <v>388</v>
      </c>
      <c r="F317" s="433" t="s">
        <v>4075</v>
      </c>
      <c r="G317" s="432" t="s">
        <v>381</v>
      </c>
      <c r="H317" s="432" t="s">
        <v>1332</v>
      </c>
      <c r="I317" s="432" t="s">
        <v>1333</v>
      </c>
      <c r="J317" s="432" t="s">
        <v>1334</v>
      </c>
      <c r="K317" s="432" t="s">
        <v>563</v>
      </c>
      <c r="L317" s="434">
        <v>40.780000000000044</v>
      </c>
      <c r="M317" s="434">
        <v>1</v>
      </c>
      <c r="N317" s="435">
        <v>40.780000000000044</v>
      </c>
    </row>
    <row r="318" spans="1:14" ht="14.4" customHeight="1" x14ac:dyDescent="0.3">
      <c r="A318" s="430" t="s">
        <v>737</v>
      </c>
      <c r="B318" s="431" t="s">
        <v>4028</v>
      </c>
      <c r="C318" s="432" t="s">
        <v>738</v>
      </c>
      <c r="D318" s="433" t="s">
        <v>4045</v>
      </c>
      <c r="E318" s="432" t="s">
        <v>388</v>
      </c>
      <c r="F318" s="433" t="s">
        <v>4075</v>
      </c>
      <c r="G318" s="432" t="s">
        <v>381</v>
      </c>
      <c r="H318" s="432" t="s">
        <v>1335</v>
      </c>
      <c r="I318" s="432" t="s">
        <v>1336</v>
      </c>
      <c r="J318" s="432" t="s">
        <v>1337</v>
      </c>
      <c r="K318" s="432" t="s">
        <v>1338</v>
      </c>
      <c r="L318" s="434">
        <v>1333.0899999999995</v>
      </c>
      <c r="M318" s="434">
        <v>1</v>
      </c>
      <c r="N318" s="435">
        <v>1333.0899999999995</v>
      </c>
    </row>
    <row r="319" spans="1:14" ht="14.4" customHeight="1" x14ac:dyDescent="0.3">
      <c r="A319" s="430" t="s">
        <v>737</v>
      </c>
      <c r="B319" s="431" t="s">
        <v>4028</v>
      </c>
      <c r="C319" s="432" t="s">
        <v>738</v>
      </c>
      <c r="D319" s="433" t="s">
        <v>4045</v>
      </c>
      <c r="E319" s="432" t="s">
        <v>388</v>
      </c>
      <c r="F319" s="433" t="s">
        <v>4075</v>
      </c>
      <c r="G319" s="432" t="s">
        <v>381</v>
      </c>
      <c r="H319" s="432" t="s">
        <v>1339</v>
      </c>
      <c r="I319" s="432" t="s">
        <v>1340</v>
      </c>
      <c r="J319" s="432" t="s">
        <v>1341</v>
      </c>
      <c r="K319" s="432" t="s">
        <v>1342</v>
      </c>
      <c r="L319" s="434">
        <v>1037.7490501784957</v>
      </c>
      <c r="M319" s="434">
        <v>3</v>
      </c>
      <c r="N319" s="435">
        <v>3113.247150535487</v>
      </c>
    </row>
    <row r="320" spans="1:14" ht="14.4" customHeight="1" x14ac:dyDescent="0.3">
      <c r="A320" s="430" t="s">
        <v>737</v>
      </c>
      <c r="B320" s="431" t="s">
        <v>4028</v>
      </c>
      <c r="C320" s="432" t="s">
        <v>738</v>
      </c>
      <c r="D320" s="433" t="s">
        <v>4045</v>
      </c>
      <c r="E320" s="432" t="s">
        <v>388</v>
      </c>
      <c r="F320" s="433" t="s">
        <v>4075</v>
      </c>
      <c r="G320" s="432" t="s">
        <v>381</v>
      </c>
      <c r="H320" s="432" t="s">
        <v>1343</v>
      </c>
      <c r="I320" s="432" t="s">
        <v>1344</v>
      </c>
      <c r="J320" s="432" t="s">
        <v>764</v>
      </c>
      <c r="K320" s="432" t="s">
        <v>1345</v>
      </c>
      <c r="L320" s="434">
        <v>85.749999999999986</v>
      </c>
      <c r="M320" s="434">
        <v>13</v>
      </c>
      <c r="N320" s="435">
        <v>1114.7499999999998</v>
      </c>
    </row>
    <row r="321" spans="1:14" ht="14.4" customHeight="1" x14ac:dyDescent="0.3">
      <c r="A321" s="430" t="s">
        <v>737</v>
      </c>
      <c r="B321" s="431" t="s">
        <v>4028</v>
      </c>
      <c r="C321" s="432" t="s">
        <v>738</v>
      </c>
      <c r="D321" s="433" t="s">
        <v>4045</v>
      </c>
      <c r="E321" s="432" t="s">
        <v>388</v>
      </c>
      <c r="F321" s="433" t="s">
        <v>4075</v>
      </c>
      <c r="G321" s="432" t="s">
        <v>381</v>
      </c>
      <c r="H321" s="432" t="s">
        <v>1346</v>
      </c>
      <c r="I321" s="432" t="s">
        <v>394</v>
      </c>
      <c r="J321" s="432" t="s">
        <v>1347</v>
      </c>
      <c r="K321" s="432"/>
      <c r="L321" s="434">
        <v>57.18968787611179</v>
      </c>
      <c r="M321" s="434">
        <v>8</v>
      </c>
      <c r="N321" s="435">
        <v>457.51750300889432</v>
      </c>
    </row>
    <row r="322" spans="1:14" ht="14.4" customHeight="1" x14ac:dyDescent="0.3">
      <c r="A322" s="430" t="s">
        <v>737</v>
      </c>
      <c r="B322" s="431" t="s">
        <v>4028</v>
      </c>
      <c r="C322" s="432" t="s">
        <v>738</v>
      </c>
      <c r="D322" s="433" t="s">
        <v>4045</v>
      </c>
      <c r="E322" s="432" t="s">
        <v>388</v>
      </c>
      <c r="F322" s="433" t="s">
        <v>4075</v>
      </c>
      <c r="G322" s="432" t="s">
        <v>381</v>
      </c>
      <c r="H322" s="432" t="s">
        <v>434</v>
      </c>
      <c r="I322" s="432" t="s">
        <v>394</v>
      </c>
      <c r="J322" s="432" t="s">
        <v>435</v>
      </c>
      <c r="K322" s="432"/>
      <c r="L322" s="434">
        <v>95.432811812949552</v>
      </c>
      <c r="M322" s="434">
        <v>4</v>
      </c>
      <c r="N322" s="435">
        <v>381.73124725179821</v>
      </c>
    </row>
    <row r="323" spans="1:14" ht="14.4" customHeight="1" x14ac:dyDescent="0.3">
      <c r="A323" s="430" t="s">
        <v>737</v>
      </c>
      <c r="B323" s="431" t="s">
        <v>4028</v>
      </c>
      <c r="C323" s="432" t="s">
        <v>738</v>
      </c>
      <c r="D323" s="433" t="s">
        <v>4045</v>
      </c>
      <c r="E323" s="432" t="s">
        <v>388</v>
      </c>
      <c r="F323" s="433" t="s">
        <v>4075</v>
      </c>
      <c r="G323" s="432" t="s">
        <v>381</v>
      </c>
      <c r="H323" s="432" t="s">
        <v>1348</v>
      </c>
      <c r="I323" s="432" t="s">
        <v>1349</v>
      </c>
      <c r="J323" s="432" t="s">
        <v>1350</v>
      </c>
      <c r="K323" s="432" t="s">
        <v>1351</v>
      </c>
      <c r="L323" s="434">
        <v>257.89999999999998</v>
      </c>
      <c r="M323" s="434">
        <v>10</v>
      </c>
      <c r="N323" s="435">
        <v>2579</v>
      </c>
    </row>
    <row r="324" spans="1:14" ht="14.4" customHeight="1" x14ac:dyDescent="0.3">
      <c r="A324" s="430" t="s">
        <v>737</v>
      </c>
      <c r="B324" s="431" t="s">
        <v>4028</v>
      </c>
      <c r="C324" s="432" t="s">
        <v>738</v>
      </c>
      <c r="D324" s="433" t="s">
        <v>4045</v>
      </c>
      <c r="E324" s="432" t="s">
        <v>388</v>
      </c>
      <c r="F324" s="433" t="s">
        <v>4075</v>
      </c>
      <c r="G324" s="432" t="s">
        <v>381</v>
      </c>
      <c r="H324" s="432" t="s">
        <v>1352</v>
      </c>
      <c r="I324" s="432" t="s">
        <v>1353</v>
      </c>
      <c r="J324" s="432" t="s">
        <v>1354</v>
      </c>
      <c r="K324" s="432" t="s">
        <v>1355</v>
      </c>
      <c r="L324" s="434">
        <v>109.76000000000002</v>
      </c>
      <c r="M324" s="434">
        <v>2</v>
      </c>
      <c r="N324" s="435">
        <v>219.52000000000004</v>
      </c>
    </row>
    <row r="325" spans="1:14" ht="14.4" customHeight="1" x14ac:dyDescent="0.3">
      <c r="A325" s="430" t="s">
        <v>737</v>
      </c>
      <c r="B325" s="431" t="s">
        <v>4028</v>
      </c>
      <c r="C325" s="432" t="s">
        <v>738</v>
      </c>
      <c r="D325" s="433" t="s">
        <v>4045</v>
      </c>
      <c r="E325" s="432" t="s">
        <v>388</v>
      </c>
      <c r="F325" s="433" t="s">
        <v>4075</v>
      </c>
      <c r="G325" s="432" t="s">
        <v>381</v>
      </c>
      <c r="H325" s="432" t="s">
        <v>1356</v>
      </c>
      <c r="I325" s="432" t="s">
        <v>1357</v>
      </c>
      <c r="J325" s="432" t="s">
        <v>1358</v>
      </c>
      <c r="K325" s="432" t="s">
        <v>1359</v>
      </c>
      <c r="L325" s="434">
        <v>58.87</v>
      </c>
      <c r="M325" s="434">
        <v>1</v>
      </c>
      <c r="N325" s="435">
        <v>58.87</v>
      </c>
    </row>
    <row r="326" spans="1:14" ht="14.4" customHeight="1" x14ac:dyDescent="0.3">
      <c r="A326" s="430" t="s">
        <v>737</v>
      </c>
      <c r="B326" s="431" t="s">
        <v>4028</v>
      </c>
      <c r="C326" s="432" t="s">
        <v>738</v>
      </c>
      <c r="D326" s="433" t="s">
        <v>4045</v>
      </c>
      <c r="E326" s="432" t="s">
        <v>388</v>
      </c>
      <c r="F326" s="433" t="s">
        <v>4075</v>
      </c>
      <c r="G326" s="432" t="s">
        <v>381</v>
      </c>
      <c r="H326" s="432" t="s">
        <v>1360</v>
      </c>
      <c r="I326" s="432" t="s">
        <v>1361</v>
      </c>
      <c r="J326" s="432" t="s">
        <v>1362</v>
      </c>
      <c r="K326" s="432" t="s">
        <v>1363</v>
      </c>
      <c r="L326" s="434">
        <v>98.127499999999998</v>
      </c>
      <c r="M326" s="434">
        <v>8</v>
      </c>
      <c r="N326" s="435">
        <v>785.02</v>
      </c>
    </row>
    <row r="327" spans="1:14" ht="14.4" customHeight="1" x14ac:dyDescent="0.3">
      <c r="A327" s="430" t="s">
        <v>737</v>
      </c>
      <c r="B327" s="431" t="s">
        <v>4028</v>
      </c>
      <c r="C327" s="432" t="s">
        <v>738</v>
      </c>
      <c r="D327" s="433" t="s">
        <v>4045</v>
      </c>
      <c r="E327" s="432" t="s">
        <v>388</v>
      </c>
      <c r="F327" s="433" t="s">
        <v>4075</v>
      </c>
      <c r="G327" s="432" t="s">
        <v>381</v>
      </c>
      <c r="H327" s="432" t="s">
        <v>1364</v>
      </c>
      <c r="I327" s="432" t="s">
        <v>1365</v>
      </c>
      <c r="J327" s="432" t="s">
        <v>1366</v>
      </c>
      <c r="K327" s="432" t="s">
        <v>1367</v>
      </c>
      <c r="L327" s="434">
        <v>1050.1800000000005</v>
      </c>
      <c r="M327" s="434">
        <v>3</v>
      </c>
      <c r="N327" s="435">
        <v>3150.5400000000018</v>
      </c>
    </row>
    <row r="328" spans="1:14" ht="14.4" customHeight="1" x14ac:dyDescent="0.3">
      <c r="A328" s="430" t="s">
        <v>737</v>
      </c>
      <c r="B328" s="431" t="s">
        <v>4028</v>
      </c>
      <c r="C328" s="432" t="s">
        <v>738</v>
      </c>
      <c r="D328" s="433" t="s">
        <v>4045</v>
      </c>
      <c r="E328" s="432" t="s">
        <v>388</v>
      </c>
      <c r="F328" s="433" t="s">
        <v>4075</v>
      </c>
      <c r="G328" s="432" t="s">
        <v>381</v>
      </c>
      <c r="H328" s="432" t="s">
        <v>1368</v>
      </c>
      <c r="I328" s="432" t="s">
        <v>1368</v>
      </c>
      <c r="J328" s="432" t="s">
        <v>1369</v>
      </c>
      <c r="K328" s="432" t="s">
        <v>1370</v>
      </c>
      <c r="L328" s="434">
        <v>133.94000000000003</v>
      </c>
      <c r="M328" s="434">
        <v>3</v>
      </c>
      <c r="N328" s="435">
        <v>401.82000000000005</v>
      </c>
    </row>
    <row r="329" spans="1:14" ht="14.4" customHeight="1" x14ac:dyDescent="0.3">
      <c r="A329" s="430" t="s">
        <v>737</v>
      </c>
      <c r="B329" s="431" t="s">
        <v>4028</v>
      </c>
      <c r="C329" s="432" t="s">
        <v>738</v>
      </c>
      <c r="D329" s="433" t="s">
        <v>4045</v>
      </c>
      <c r="E329" s="432" t="s">
        <v>388</v>
      </c>
      <c r="F329" s="433" t="s">
        <v>4075</v>
      </c>
      <c r="G329" s="432" t="s">
        <v>381</v>
      </c>
      <c r="H329" s="432" t="s">
        <v>438</v>
      </c>
      <c r="I329" s="432" t="s">
        <v>439</v>
      </c>
      <c r="J329" s="432" t="s">
        <v>440</v>
      </c>
      <c r="K329" s="432" t="s">
        <v>441</v>
      </c>
      <c r="L329" s="434">
        <v>537.86952345556119</v>
      </c>
      <c r="M329" s="434">
        <v>2</v>
      </c>
      <c r="N329" s="435">
        <v>1075.7390469111224</v>
      </c>
    </row>
    <row r="330" spans="1:14" ht="14.4" customHeight="1" x14ac:dyDescent="0.3">
      <c r="A330" s="430" t="s">
        <v>737</v>
      </c>
      <c r="B330" s="431" t="s">
        <v>4028</v>
      </c>
      <c r="C330" s="432" t="s">
        <v>738</v>
      </c>
      <c r="D330" s="433" t="s">
        <v>4045</v>
      </c>
      <c r="E330" s="432" t="s">
        <v>388</v>
      </c>
      <c r="F330" s="433" t="s">
        <v>4075</v>
      </c>
      <c r="G330" s="432" t="s">
        <v>381</v>
      </c>
      <c r="H330" s="432" t="s">
        <v>442</v>
      </c>
      <c r="I330" s="432" t="s">
        <v>443</v>
      </c>
      <c r="J330" s="432" t="s">
        <v>440</v>
      </c>
      <c r="K330" s="432" t="s">
        <v>444</v>
      </c>
      <c r="L330" s="434">
        <v>312.84000000000003</v>
      </c>
      <c r="M330" s="434">
        <v>1</v>
      </c>
      <c r="N330" s="435">
        <v>312.84000000000003</v>
      </c>
    </row>
    <row r="331" spans="1:14" ht="14.4" customHeight="1" x14ac:dyDescent="0.3">
      <c r="A331" s="430" t="s">
        <v>737</v>
      </c>
      <c r="B331" s="431" t="s">
        <v>4028</v>
      </c>
      <c r="C331" s="432" t="s">
        <v>738</v>
      </c>
      <c r="D331" s="433" t="s">
        <v>4045</v>
      </c>
      <c r="E331" s="432" t="s">
        <v>388</v>
      </c>
      <c r="F331" s="433" t="s">
        <v>4075</v>
      </c>
      <c r="G331" s="432" t="s">
        <v>381</v>
      </c>
      <c r="H331" s="432" t="s">
        <v>1371</v>
      </c>
      <c r="I331" s="432" t="s">
        <v>1372</v>
      </c>
      <c r="J331" s="432" t="s">
        <v>1373</v>
      </c>
      <c r="K331" s="432" t="s">
        <v>1374</v>
      </c>
      <c r="L331" s="434">
        <v>31.460015779216956</v>
      </c>
      <c r="M331" s="434">
        <v>4</v>
      </c>
      <c r="N331" s="435">
        <v>125.84006311686782</v>
      </c>
    </row>
    <row r="332" spans="1:14" ht="14.4" customHeight="1" x14ac:dyDescent="0.3">
      <c r="A332" s="430" t="s">
        <v>737</v>
      </c>
      <c r="B332" s="431" t="s">
        <v>4028</v>
      </c>
      <c r="C332" s="432" t="s">
        <v>738</v>
      </c>
      <c r="D332" s="433" t="s">
        <v>4045</v>
      </c>
      <c r="E332" s="432" t="s">
        <v>388</v>
      </c>
      <c r="F332" s="433" t="s">
        <v>4075</v>
      </c>
      <c r="G332" s="432" t="s">
        <v>381</v>
      </c>
      <c r="H332" s="432" t="s">
        <v>1375</v>
      </c>
      <c r="I332" s="432" t="s">
        <v>1376</v>
      </c>
      <c r="J332" s="432" t="s">
        <v>1377</v>
      </c>
      <c r="K332" s="432" t="s">
        <v>1378</v>
      </c>
      <c r="L332" s="434">
        <v>52.589999999999996</v>
      </c>
      <c r="M332" s="434">
        <v>2</v>
      </c>
      <c r="N332" s="435">
        <v>105.17999999999999</v>
      </c>
    </row>
    <row r="333" spans="1:14" ht="14.4" customHeight="1" x14ac:dyDescent="0.3">
      <c r="A333" s="430" t="s">
        <v>737</v>
      </c>
      <c r="B333" s="431" t="s">
        <v>4028</v>
      </c>
      <c r="C333" s="432" t="s">
        <v>738</v>
      </c>
      <c r="D333" s="433" t="s">
        <v>4045</v>
      </c>
      <c r="E333" s="432" t="s">
        <v>388</v>
      </c>
      <c r="F333" s="433" t="s">
        <v>4075</v>
      </c>
      <c r="G333" s="432" t="s">
        <v>381</v>
      </c>
      <c r="H333" s="432" t="s">
        <v>1379</v>
      </c>
      <c r="I333" s="432" t="s">
        <v>1380</v>
      </c>
      <c r="J333" s="432" t="s">
        <v>1381</v>
      </c>
      <c r="K333" s="432" t="s">
        <v>1382</v>
      </c>
      <c r="L333" s="434">
        <v>34.490000000000009</v>
      </c>
      <c r="M333" s="434">
        <v>3</v>
      </c>
      <c r="N333" s="435">
        <v>103.47000000000003</v>
      </c>
    </row>
    <row r="334" spans="1:14" ht="14.4" customHeight="1" x14ac:dyDescent="0.3">
      <c r="A334" s="430" t="s">
        <v>737</v>
      </c>
      <c r="B334" s="431" t="s">
        <v>4028</v>
      </c>
      <c r="C334" s="432" t="s">
        <v>738</v>
      </c>
      <c r="D334" s="433" t="s">
        <v>4045</v>
      </c>
      <c r="E334" s="432" t="s">
        <v>388</v>
      </c>
      <c r="F334" s="433" t="s">
        <v>4075</v>
      </c>
      <c r="G334" s="432" t="s">
        <v>381</v>
      </c>
      <c r="H334" s="432" t="s">
        <v>447</v>
      </c>
      <c r="I334" s="432" t="s">
        <v>448</v>
      </c>
      <c r="J334" s="432" t="s">
        <v>449</v>
      </c>
      <c r="K334" s="432" t="s">
        <v>450</v>
      </c>
      <c r="L334" s="434">
        <v>104.06999999999998</v>
      </c>
      <c r="M334" s="434">
        <v>10</v>
      </c>
      <c r="N334" s="435">
        <v>1040.6999999999998</v>
      </c>
    </row>
    <row r="335" spans="1:14" ht="14.4" customHeight="1" x14ac:dyDescent="0.3">
      <c r="A335" s="430" t="s">
        <v>737</v>
      </c>
      <c r="B335" s="431" t="s">
        <v>4028</v>
      </c>
      <c r="C335" s="432" t="s">
        <v>738</v>
      </c>
      <c r="D335" s="433" t="s">
        <v>4045</v>
      </c>
      <c r="E335" s="432" t="s">
        <v>388</v>
      </c>
      <c r="F335" s="433" t="s">
        <v>4075</v>
      </c>
      <c r="G335" s="432" t="s">
        <v>381</v>
      </c>
      <c r="H335" s="432" t="s">
        <v>1383</v>
      </c>
      <c r="I335" s="432" t="s">
        <v>1384</v>
      </c>
      <c r="J335" s="432" t="s">
        <v>548</v>
      </c>
      <c r="K335" s="432" t="s">
        <v>1385</v>
      </c>
      <c r="L335" s="434">
        <v>48.4</v>
      </c>
      <c r="M335" s="434">
        <v>6</v>
      </c>
      <c r="N335" s="435">
        <v>290.39999999999998</v>
      </c>
    </row>
    <row r="336" spans="1:14" ht="14.4" customHeight="1" x14ac:dyDescent="0.3">
      <c r="A336" s="430" t="s">
        <v>737</v>
      </c>
      <c r="B336" s="431" t="s">
        <v>4028</v>
      </c>
      <c r="C336" s="432" t="s">
        <v>738</v>
      </c>
      <c r="D336" s="433" t="s">
        <v>4045</v>
      </c>
      <c r="E336" s="432" t="s">
        <v>388</v>
      </c>
      <c r="F336" s="433" t="s">
        <v>4075</v>
      </c>
      <c r="G336" s="432" t="s">
        <v>381</v>
      </c>
      <c r="H336" s="432" t="s">
        <v>1386</v>
      </c>
      <c r="I336" s="432" t="s">
        <v>1387</v>
      </c>
      <c r="J336" s="432" t="s">
        <v>1388</v>
      </c>
      <c r="K336" s="432" t="s">
        <v>1389</v>
      </c>
      <c r="L336" s="434">
        <v>47.54</v>
      </c>
      <c r="M336" s="434">
        <v>2</v>
      </c>
      <c r="N336" s="435">
        <v>95.08</v>
      </c>
    </row>
    <row r="337" spans="1:14" ht="14.4" customHeight="1" x14ac:dyDescent="0.3">
      <c r="A337" s="430" t="s">
        <v>737</v>
      </c>
      <c r="B337" s="431" t="s">
        <v>4028</v>
      </c>
      <c r="C337" s="432" t="s">
        <v>738</v>
      </c>
      <c r="D337" s="433" t="s">
        <v>4045</v>
      </c>
      <c r="E337" s="432" t="s">
        <v>388</v>
      </c>
      <c r="F337" s="433" t="s">
        <v>4075</v>
      </c>
      <c r="G337" s="432" t="s">
        <v>381</v>
      </c>
      <c r="H337" s="432" t="s">
        <v>1390</v>
      </c>
      <c r="I337" s="432" t="s">
        <v>1390</v>
      </c>
      <c r="J337" s="432" t="s">
        <v>1391</v>
      </c>
      <c r="K337" s="432" t="s">
        <v>757</v>
      </c>
      <c r="L337" s="434">
        <v>953.33999999999992</v>
      </c>
      <c r="M337" s="434">
        <v>2</v>
      </c>
      <c r="N337" s="435">
        <v>1906.6799999999998</v>
      </c>
    </row>
    <row r="338" spans="1:14" ht="14.4" customHeight="1" x14ac:dyDescent="0.3">
      <c r="A338" s="430" t="s">
        <v>737</v>
      </c>
      <c r="B338" s="431" t="s">
        <v>4028</v>
      </c>
      <c r="C338" s="432" t="s">
        <v>738</v>
      </c>
      <c r="D338" s="433" t="s">
        <v>4045</v>
      </c>
      <c r="E338" s="432" t="s">
        <v>388</v>
      </c>
      <c r="F338" s="433" t="s">
        <v>4075</v>
      </c>
      <c r="G338" s="432" t="s">
        <v>381</v>
      </c>
      <c r="H338" s="432" t="s">
        <v>1392</v>
      </c>
      <c r="I338" s="432" t="s">
        <v>1393</v>
      </c>
      <c r="J338" s="432" t="s">
        <v>1394</v>
      </c>
      <c r="K338" s="432" t="s">
        <v>1395</v>
      </c>
      <c r="L338" s="434">
        <v>105.81000000000002</v>
      </c>
      <c r="M338" s="434">
        <v>26</v>
      </c>
      <c r="N338" s="435">
        <v>2751.0600000000004</v>
      </c>
    </row>
    <row r="339" spans="1:14" ht="14.4" customHeight="1" x14ac:dyDescent="0.3">
      <c r="A339" s="430" t="s">
        <v>737</v>
      </c>
      <c r="B339" s="431" t="s">
        <v>4028</v>
      </c>
      <c r="C339" s="432" t="s">
        <v>738</v>
      </c>
      <c r="D339" s="433" t="s">
        <v>4045</v>
      </c>
      <c r="E339" s="432" t="s">
        <v>388</v>
      </c>
      <c r="F339" s="433" t="s">
        <v>4075</v>
      </c>
      <c r="G339" s="432" t="s">
        <v>381</v>
      </c>
      <c r="H339" s="432" t="s">
        <v>1396</v>
      </c>
      <c r="I339" s="432" t="s">
        <v>1397</v>
      </c>
      <c r="J339" s="432" t="s">
        <v>1398</v>
      </c>
      <c r="K339" s="432" t="s">
        <v>849</v>
      </c>
      <c r="L339" s="434">
        <v>105.48999999999991</v>
      </c>
      <c r="M339" s="434">
        <v>1</v>
      </c>
      <c r="N339" s="435">
        <v>105.48999999999991</v>
      </c>
    </row>
    <row r="340" spans="1:14" ht="14.4" customHeight="1" x14ac:dyDescent="0.3">
      <c r="A340" s="430" t="s">
        <v>737</v>
      </c>
      <c r="B340" s="431" t="s">
        <v>4028</v>
      </c>
      <c r="C340" s="432" t="s">
        <v>738</v>
      </c>
      <c r="D340" s="433" t="s">
        <v>4045</v>
      </c>
      <c r="E340" s="432" t="s">
        <v>388</v>
      </c>
      <c r="F340" s="433" t="s">
        <v>4075</v>
      </c>
      <c r="G340" s="432" t="s">
        <v>381</v>
      </c>
      <c r="H340" s="432" t="s">
        <v>1399</v>
      </c>
      <c r="I340" s="432" t="s">
        <v>394</v>
      </c>
      <c r="J340" s="432" t="s">
        <v>1400</v>
      </c>
      <c r="K340" s="432"/>
      <c r="L340" s="434">
        <v>105.17</v>
      </c>
      <c r="M340" s="434">
        <v>3</v>
      </c>
      <c r="N340" s="435">
        <v>315.51</v>
      </c>
    </row>
    <row r="341" spans="1:14" ht="14.4" customHeight="1" x14ac:dyDescent="0.3">
      <c r="A341" s="430" t="s">
        <v>737</v>
      </c>
      <c r="B341" s="431" t="s">
        <v>4028</v>
      </c>
      <c r="C341" s="432" t="s">
        <v>738</v>
      </c>
      <c r="D341" s="433" t="s">
        <v>4045</v>
      </c>
      <c r="E341" s="432" t="s">
        <v>388</v>
      </c>
      <c r="F341" s="433" t="s">
        <v>4075</v>
      </c>
      <c r="G341" s="432" t="s">
        <v>381</v>
      </c>
      <c r="H341" s="432" t="s">
        <v>1401</v>
      </c>
      <c r="I341" s="432" t="s">
        <v>394</v>
      </c>
      <c r="J341" s="432" t="s">
        <v>1402</v>
      </c>
      <c r="K341" s="432"/>
      <c r="L341" s="434">
        <v>147.49999999999997</v>
      </c>
      <c r="M341" s="434">
        <v>2</v>
      </c>
      <c r="N341" s="435">
        <v>294.99999999999994</v>
      </c>
    </row>
    <row r="342" spans="1:14" ht="14.4" customHeight="1" x14ac:dyDescent="0.3">
      <c r="A342" s="430" t="s">
        <v>737</v>
      </c>
      <c r="B342" s="431" t="s">
        <v>4028</v>
      </c>
      <c r="C342" s="432" t="s">
        <v>738</v>
      </c>
      <c r="D342" s="433" t="s">
        <v>4045</v>
      </c>
      <c r="E342" s="432" t="s">
        <v>388</v>
      </c>
      <c r="F342" s="433" t="s">
        <v>4075</v>
      </c>
      <c r="G342" s="432" t="s">
        <v>381</v>
      </c>
      <c r="H342" s="432" t="s">
        <v>1403</v>
      </c>
      <c r="I342" s="432" t="s">
        <v>1403</v>
      </c>
      <c r="J342" s="432" t="s">
        <v>470</v>
      </c>
      <c r="K342" s="432" t="s">
        <v>1404</v>
      </c>
      <c r="L342" s="434">
        <v>220.29999999999995</v>
      </c>
      <c r="M342" s="434">
        <v>2</v>
      </c>
      <c r="N342" s="435">
        <v>440.59999999999991</v>
      </c>
    </row>
    <row r="343" spans="1:14" ht="14.4" customHeight="1" x14ac:dyDescent="0.3">
      <c r="A343" s="430" t="s">
        <v>737</v>
      </c>
      <c r="B343" s="431" t="s">
        <v>4028</v>
      </c>
      <c r="C343" s="432" t="s">
        <v>738</v>
      </c>
      <c r="D343" s="433" t="s">
        <v>4045</v>
      </c>
      <c r="E343" s="432" t="s">
        <v>388</v>
      </c>
      <c r="F343" s="433" t="s">
        <v>4075</v>
      </c>
      <c r="G343" s="432" t="s">
        <v>381</v>
      </c>
      <c r="H343" s="432" t="s">
        <v>1405</v>
      </c>
      <c r="I343" s="432" t="s">
        <v>1406</v>
      </c>
      <c r="J343" s="432" t="s">
        <v>1407</v>
      </c>
      <c r="K343" s="432" t="s">
        <v>1408</v>
      </c>
      <c r="L343" s="434">
        <v>112.410521751026</v>
      </c>
      <c r="M343" s="434">
        <v>40</v>
      </c>
      <c r="N343" s="435">
        <v>4496.42087004104</v>
      </c>
    </row>
    <row r="344" spans="1:14" ht="14.4" customHeight="1" x14ac:dyDescent="0.3">
      <c r="A344" s="430" t="s">
        <v>737</v>
      </c>
      <c r="B344" s="431" t="s">
        <v>4028</v>
      </c>
      <c r="C344" s="432" t="s">
        <v>738</v>
      </c>
      <c r="D344" s="433" t="s">
        <v>4045</v>
      </c>
      <c r="E344" s="432" t="s">
        <v>388</v>
      </c>
      <c r="F344" s="433" t="s">
        <v>4075</v>
      </c>
      <c r="G344" s="432" t="s">
        <v>381</v>
      </c>
      <c r="H344" s="432" t="s">
        <v>1409</v>
      </c>
      <c r="I344" s="432" t="s">
        <v>1410</v>
      </c>
      <c r="J344" s="432" t="s">
        <v>1411</v>
      </c>
      <c r="K344" s="432" t="s">
        <v>1412</v>
      </c>
      <c r="L344" s="434">
        <v>105.02999999999999</v>
      </c>
      <c r="M344" s="434">
        <v>3</v>
      </c>
      <c r="N344" s="435">
        <v>315.08999999999997</v>
      </c>
    </row>
    <row r="345" spans="1:14" ht="14.4" customHeight="1" x14ac:dyDescent="0.3">
      <c r="A345" s="430" t="s">
        <v>737</v>
      </c>
      <c r="B345" s="431" t="s">
        <v>4028</v>
      </c>
      <c r="C345" s="432" t="s">
        <v>738</v>
      </c>
      <c r="D345" s="433" t="s">
        <v>4045</v>
      </c>
      <c r="E345" s="432" t="s">
        <v>388</v>
      </c>
      <c r="F345" s="433" t="s">
        <v>4075</v>
      </c>
      <c r="G345" s="432" t="s">
        <v>381</v>
      </c>
      <c r="H345" s="432" t="s">
        <v>1413</v>
      </c>
      <c r="I345" s="432" t="s">
        <v>1414</v>
      </c>
      <c r="J345" s="432" t="s">
        <v>470</v>
      </c>
      <c r="K345" s="432" t="s">
        <v>1415</v>
      </c>
      <c r="L345" s="434">
        <v>117.95999999999995</v>
      </c>
      <c r="M345" s="434">
        <v>4</v>
      </c>
      <c r="N345" s="435">
        <v>471.8399999999998</v>
      </c>
    </row>
    <row r="346" spans="1:14" ht="14.4" customHeight="1" x14ac:dyDescent="0.3">
      <c r="A346" s="430" t="s">
        <v>737</v>
      </c>
      <c r="B346" s="431" t="s">
        <v>4028</v>
      </c>
      <c r="C346" s="432" t="s">
        <v>738</v>
      </c>
      <c r="D346" s="433" t="s">
        <v>4045</v>
      </c>
      <c r="E346" s="432" t="s">
        <v>388</v>
      </c>
      <c r="F346" s="433" t="s">
        <v>4075</v>
      </c>
      <c r="G346" s="432" t="s">
        <v>381</v>
      </c>
      <c r="H346" s="432" t="s">
        <v>1416</v>
      </c>
      <c r="I346" s="432" t="s">
        <v>1417</v>
      </c>
      <c r="J346" s="432" t="s">
        <v>1418</v>
      </c>
      <c r="K346" s="432" t="s">
        <v>1419</v>
      </c>
      <c r="L346" s="434">
        <v>81.59999999999998</v>
      </c>
      <c r="M346" s="434">
        <v>1</v>
      </c>
      <c r="N346" s="435">
        <v>81.59999999999998</v>
      </c>
    </row>
    <row r="347" spans="1:14" ht="14.4" customHeight="1" x14ac:dyDescent="0.3">
      <c r="A347" s="430" t="s">
        <v>737</v>
      </c>
      <c r="B347" s="431" t="s">
        <v>4028</v>
      </c>
      <c r="C347" s="432" t="s">
        <v>738</v>
      </c>
      <c r="D347" s="433" t="s">
        <v>4045</v>
      </c>
      <c r="E347" s="432" t="s">
        <v>388</v>
      </c>
      <c r="F347" s="433" t="s">
        <v>4075</v>
      </c>
      <c r="G347" s="432" t="s">
        <v>381</v>
      </c>
      <c r="H347" s="432" t="s">
        <v>1420</v>
      </c>
      <c r="I347" s="432" t="s">
        <v>1421</v>
      </c>
      <c r="J347" s="432" t="s">
        <v>1422</v>
      </c>
      <c r="K347" s="432" t="s">
        <v>1423</v>
      </c>
      <c r="L347" s="434">
        <v>276.10000000000002</v>
      </c>
      <c r="M347" s="434">
        <v>1</v>
      </c>
      <c r="N347" s="435">
        <v>276.10000000000002</v>
      </c>
    </row>
    <row r="348" spans="1:14" ht="14.4" customHeight="1" x14ac:dyDescent="0.3">
      <c r="A348" s="430" t="s">
        <v>737</v>
      </c>
      <c r="B348" s="431" t="s">
        <v>4028</v>
      </c>
      <c r="C348" s="432" t="s">
        <v>738</v>
      </c>
      <c r="D348" s="433" t="s">
        <v>4045</v>
      </c>
      <c r="E348" s="432" t="s">
        <v>388</v>
      </c>
      <c r="F348" s="433" t="s">
        <v>4075</v>
      </c>
      <c r="G348" s="432" t="s">
        <v>381</v>
      </c>
      <c r="H348" s="432" t="s">
        <v>1424</v>
      </c>
      <c r="I348" s="432" t="s">
        <v>1425</v>
      </c>
      <c r="J348" s="432" t="s">
        <v>1426</v>
      </c>
      <c r="K348" s="432" t="s">
        <v>1427</v>
      </c>
      <c r="L348" s="434">
        <v>20.979999999999997</v>
      </c>
      <c r="M348" s="434">
        <v>2</v>
      </c>
      <c r="N348" s="435">
        <v>41.959999999999994</v>
      </c>
    </row>
    <row r="349" spans="1:14" ht="14.4" customHeight="1" x14ac:dyDescent="0.3">
      <c r="A349" s="430" t="s">
        <v>737</v>
      </c>
      <c r="B349" s="431" t="s">
        <v>4028</v>
      </c>
      <c r="C349" s="432" t="s">
        <v>738</v>
      </c>
      <c r="D349" s="433" t="s">
        <v>4045</v>
      </c>
      <c r="E349" s="432" t="s">
        <v>388</v>
      </c>
      <c r="F349" s="433" t="s">
        <v>4075</v>
      </c>
      <c r="G349" s="432" t="s">
        <v>381</v>
      </c>
      <c r="H349" s="432" t="s">
        <v>1428</v>
      </c>
      <c r="I349" s="432" t="s">
        <v>1429</v>
      </c>
      <c r="J349" s="432" t="s">
        <v>1430</v>
      </c>
      <c r="K349" s="432" t="s">
        <v>1427</v>
      </c>
      <c r="L349" s="434">
        <v>36.93</v>
      </c>
      <c r="M349" s="434">
        <v>1</v>
      </c>
      <c r="N349" s="435">
        <v>36.93</v>
      </c>
    </row>
    <row r="350" spans="1:14" ht="14.4" customHeight="1" x14ac:dyDescent="0.3">
      <c r="A350" s="430" t="s">
        <v>737</v>
      </c>
      <c r="B350" s="431" t="s">
        <v>4028</v>
      </c>
      <c r="C350" s="432" t="s">
        <v>738</v>
      </c>
      <c r="D350" s="433" t="s">
        <v>4045</v>
      </c>
      <c r="E350" s="432" t="s">
        <v>388</v>
      </c>
      <c r="F350" s="433" t="s">
        <v>4075</v>
      </c>
      <c r="G350" s="432" t="s">
        <v>381</v>
      </c>
      <c r="H350" s="432" t="s">
        <v>1431</v>
      </c>
      <c r="I350" s="432" t="s">
        <v>1432</v>
      </c>
      <c r="J350" s="432" t="s">
        <v>1433</v>
      </c>
      <c r="K350" s="432" t="s">
        <v>1434</v>
      </c>
      <c r="L350" s="434">
        <v>144.13000000000008</v>
      </c>
      <c r="M350" s="434">
        <v>1</v>
      </c>
      <c r="N350" s="435">
        <v>144.13000000000008</v>
      </c>
    </row>
    <row r="351" spans="1:14" ht="14.4" customHeight="1" x14ac:dyDescent="0.3">
      <c r="A351" s="430" t="s">
        <v>737</v>
      </c>
      <c r="B351" s="431" t="s">
        <v>4028</v>
      </c>
      <c r="C351" s="432" t="s">
        <v>738</v>
      </c>
      <c r="D351" s="433" t="s">
        <v>4045</v>
      </c>
      <c r="E351" s="432" t="s">
        <v>388</v>
      </c>
      <c r="F351" s="433" t="s">
        <v>4075</v>
      </c>
      <c r="G351" s="432" t="s">
        <v>381</v>
      </c>
      <c r="H351" s="432" t="s">
        <v>1435</v>
      </c>
      <c r="I351" s="432" t="s">
        <v>1436</v>
      </c>
      <c r="J351" s="432" t="s">
        <v>1437</v>
      </c>
      <c r="K351" s="432" t="s">
        <v>1438</v>
      </c>
      <c r="L351" s="434">
        <v>382.11045012506042</v>
      </c>
      <c r="M351" s="434">
        <v>18</v>
      </c>
      <c r="N351" s="435">
        <v>6877.9881022510872</v>
      </c>
    </row>
    <row r="352" spans="1:14" ht="14.4" customHeight="1" x14ac:dyDescent="0.3">
      <c r="A352" s="430" t="s">
        <v>737</v>
      </c>
      <c r="B352" s="431" t="s">
        <v>4028</v>
      </c>
      <c r="C352" s="432" t="s">
        <v>738</v>
      </c>
      <c r="D352" s="433" t="s">
        <v>4045</v>
      </c>
      <c r="E352" s="432" t="s">
        <v>388</v>
      </c>
      <c r="F352" s="433" t="s">
        <v>4075</v>
      </c>
      <c r="G352" s="432" t="s">
        <v>381</v>
      </c>
      <c r="H352" s="432" t="s">
        <v>1439</v>
      </c>
      <c r="I352" s="432" t="s">
        <v>1440</v>
      </c>
      <c r="J352" s="432" t="s">
        <v>1441</v>
      </c>
      <c r="K352" s="432" t="s">
        <v>1442</v>
      </c>
      <c r="L352" s="434">
        <v>181.65000000000003</v>
      </c>
      <c r="M352" s="434">
        <v>2</v>
      </c>
      <c r="N352" s="435">
        <v>363.30000000000007</v>
      </c>
    </row>
    <row r="353" spans="1:14" ht="14.4" customHeight="1" x14ac:dyDescent="0.3">
      <c r="A353" s="430" t="s">
        <v>737</v>
      </c>
      <c r="B353" s="431" t="s">
        <v>4028</v>
      </c>
      <c r="C353" s="432" t="s">
        <v>738</v>
      </c>
      <c r="D353" s="433" t="s">
        <v>4045</v>
      </c>
      <c r="E353" s="432" t="s">
        <v>388</v>
      </c>
      <c r="F353" s="433" t="s">
        <v>4075</v>
      </c>
      <c r="G353" s="432" t="s">
        <v>381</v>
      </c>
      <c r="H353" s="432" t="s">
        <v>1443</v>
      </c>
      <c r="I353" s="432" t="s">
        <v>1444</v>
      </c>
      <c r="J353" s="432" t="s">
        <v>1445</v>
      </c>
      <c r="K353" s="432" t="s">
        <v>1446</v>
      </c>
      <c r="L353" s="434">
        <v>39.459999999999987</v>
      </c>
      <c r="M353" s="434">
        <v>1</v>
      </c>
      <c r="N353" s="435">
        <v>39.459999999999987</v>
      </c>
    </row>
    <row r="354" spans="1:14" ht="14.4" customHeight="1" x14ac:dyDescent="0.3">
      <c r="A354" s="430" t="s">
        <v>737</v>
      </c>
      <c r="B354" s="431" t="s">
        <v>4028</v>
      </c>
      <c r="C354" s="432" t="s">
        <v>738</v>
      </c>
      <c r="D354" s="433" t="s">
        <v>4045</v>
      </c>
      <c r="E354" s="432" t="s">
        <v>388</v>
      </c>
      <c r="F354" s="433" t="s">
        <v>4075</v>
      </c>
      <c r="G354" s="432" t="s">
        <v>381</v>
      </c>
      <c r="H354" s="432" t="s">
        <v>1447</v>
      </c>
      <c r="I354" s="432" t="s">
        <v>1447</v>
      </c>
      <c r="J354" s="432" t="s">
        <v>1448</v>
      </c>
      <c r="K354" s="432" t="s">
        <v>1449</v>
      </c>
      <c r="L354" s="434">
        <v>46.66</v>
      </c>
      <c r="M354" s="434">
        <v>16</v>
      </c>
      <c r="N354" s="435">
        <v>746.56</v>
      </c>
    </row>
    <row r="355" spans="1:14" ht="14.4" customHeight="1" x14ac:dyDescent="0.3">
      <c r="A355" s="430" t="s">
        <v>737</v>
      </c>
      <c r="B355" s="431" t="s">
        <v>4028</v>
      </c>
      <c r="C355" s="432" t="s">
        <v>738</v>
      </c>
      <c r="D355" s="433" t="s">
        <v>4045</v>
      </c>
      <c r="E355" s="432" t="s">
        <v>388</v>
      </c>
      <c r="F355" s="433" t="s">
        <v>4075</v>
      </c>
      <c r="G355" s="432" t="s">
        <v>381</v>
      </c>
      <c r="H355" s="432" t="s">
        <v>1450</v>
      </c>
      <c r="I355" s="432" t="s">
        <v>1451</v>
      </c>
      <c r="J355" s="432" t="s">
        <v>1452</v>
      </c>
      <c r="K355" s="432" t="s">
        <v>1310</v>
      </c>
      <c r="L355" s="434">
        <v>112.38000000000002</v>
      </c>
      <c r="M355" s="434">
        <v>1</v>
      </c>
      <c r="N355" s="435">
        <v>112.38000000000002</v>
      </c>
    </row>
    <row r="356" spans="1:14" ht="14.4" customHeight="1" x14ac:dyDescent="0.3">
      <c r="A356" s="430" t="s">
        <v>737</v>
      </c>
      <c r="B356" s="431" t="s">
        <v>4028</v>
      </c>
      <c r="C356" s="432" t="s">
        <v>738</v>
      </c>
      <c r="D356" s="433" t="s">
        <v>4045</v>
      </c>
      <c r="E356" s="432" t="s">
        <v>388</v>
      </c>
      <c r="F356" s="433" t="s">
        <v>4075</v>
      </c>
      <c r="G356" s="432" t="s">
        <v>381</v>
      </c>
      <c r="H356" s="432" t="s">
        <v>1453</v>
      </c>
      <c r="I356" s="432" t="s">
        <v>1454</v>
      </c>
      <c r="J356" s="432" t="s">
        <v>1455</v>
      </c>
      <c r="K356" s="432" t="s">
        <v>1456</v>
      </c>
      <c r="L356" s="434">
        <v>60.750000000000014</v>
      </c>
      <c r="M356" s="434">
        <v>2</v>
      </c>
      <c r="N356" s="435">
        <v>121.50000000000003</v>
      </c>
    </row>
    <row r="357" spans="1:14" ht="14.4" customHeight="1" x14ac:dyDescent="0.3">
      <c r="A357" s="430" t="s">
        <v>737</v>
      </c>
      <c r="B357" s="431" t="s">
        <v>4028</v>
      </c>
      <c r="C357" s="432" t="s">
        <v>738</v>
      </c>
      <c r="D357" s="433" t="s">
        <v>4045</v>
      </c>
      <c r="E357" s="432" t="s">
        <v>388</v>
      </c>
      <c r="F357" s="433" t="s">
        <v>4075</v>
      </c>
      <c r="G357" s="432" t="s">
        <v>381</v>
      </c>
      <c r="H357" s="432" t="s">
        <v>1457</v>
      </c>
      <c r="I357" s="432" t="s">
        <v>1458</v>
      </c>
      <c r="J357" s="432" t="s">
        <v>1459</v>
      </c>
      <c r="K357" s="432" t="s">
        <v>1460</v>
      </c>
      <c r="L357" s="434">
        <v>73.999999999999986</v>
      </c>
      <c r="M357" s="434">
        <v>1</v>
      </c>
      <c r="N357" s="435">
        <v>73.999999999999986</v>
      </c>
    </row>
    <row r="358" spans="1:14" ht="14.4" customHeight="1" x14ac:dyDescent="0.3">
      <c r="A358" s="430" t="s">
        <v>737</v>
      </c>
      <c r="B358" s="431" t="s">
        <v>4028</v>
      </c>
      <c r="C358" s="432" t="s">
        <v>738</v>
      </c>
      <c r="D358" s="433" t="s">
        <v>4045</v>
      </c>
      <c r="E358" s="432" t="s">
        <v>388</v>
      </c>
      <c r="F358" s="433" t="s">
        <v>4075</v>
      </c>
      <c r="G358" s="432" t="s">
        <v>381</v>
      </c>
      <c r="H358" s="432" t="s">
        <v>1461</v>
      </c>
      <c r="I358" s="432" t="s">
        <v>1462</v>
      </c>
      <c r="J358" s="432" t="s">
        <v>1463</v>
      </c>
      <c r="K358" s="432" t="s">
        <v>1464</v>
      </c>
      <c r="L358" s="434">
        <v>96.35918091462834</v>
      </c>
      <c r="M358" s="434">
        <v>1</v>
      </c>
      <c r="N358" s="435">
        <v>96.35918091462834</v>
      </c>
    </row>
    <row r="359" spans="1:14" ht="14.4" customHeight="1" x14ac:dyDescent="0.3">
      <c r="A359" s="430" t="s">
        <v>737</v>
      </c>
      <c r="B359" s="431" t="s">
        <v>4028</v>
      </c>
      <c r="C359" s="432" t="s">
        <v>738</v>
      </c>
      <c r="D359" s="433" t="s">
        <v>4045</v>
      </c>
      <c r="E359" s="432" t="s">
        <v>388</v>
      </c>
      <c r="F359" s="433" t="s">
        <v>4075</v>
      </c>
      <c r="G359" s="432" t="s">
        <v>381</v>
      </c>
      <c r="H359" s="432" t="s">
        <v>1465</v>
      </c>
      <c r="I359" s="432" t="s">
        <v>1466</v>
      </c>
      <c r="J359" s="432" t="s">
        <v>1467</v>
      </c>
      <c r="K359" s="432" t="s">
        <v>1468</v>
      </c>
      <c r="L359" s="434">
        <v>133.31</v>
      </c>
      <c r="M359" s="434">
        <v>1</v>
      </c>
      <c r="N359" s="435">
        <v>133.31</v>
      </c>
    </row>
    <row r="360" spans="1:14" ht="14.4" customHeight="1" x14ac:dyDescent="0.3">
      <c r="A360" s="430" t="s">
        <v>737</v>
      </c>
      <c r="B360" s="431" t="s">
        <v>4028</v>
      </c>
      <c r="C360" s="432" t="s">
        <v>738</v>
      </c>
      <c r="D360" s="433" t="s">
        <v>4045</v>
      </c>
      <c r="E360" s="432" t="s">
        <v>388</v>
      </c>
      <c r="F360" s="433" t="s">
        <v>4075</v>
      </c>
      <c r="G360" s="432" t="s">
        <v>381</v>
      </c>
      <c r="H360" s="432" t="s">
        <v>1469</v>
      </c>
      <c r="I360" s="432" t="s">
        <v>1470</v>
      </c>
      <c r="J360" s="432" t="s">
        <v>1471</v>
      </c>
      <c r="K360" s="432" t="s">
        <v>1472</v>
      </c>
      <c r="L360" s="434">
        <v>112.97</v>
      </c>
      <c r="M360" s="434">
        <v>1</v>
      </c>
      <c r="N360" s="435">
        <v>112.97</v>
      </c>
    </row>
    <row r="361" spans="1:14" ht="14.4" customHeight="1" x14ac:dyDescent="0.3">
      <c r="A361" s="430" t="s">
        <v>737</v>
      </c>
      <c r="B361" s="431" t="s">
        <v>4028</v>
      </c>
      <c r="C361" s="432" t="s">
        <v>738</v>
      </c>
      <c r="D361" s="433" t="s">
        <v>4045</v>
      </c>
      <c r="E361" s="432" t="s">
        <v>388</v>
      </c>
      <c r="F361" s="433" t="s">
        <v>4075</v>
      </c>
      <c r="G361" s="432" t="s">
        <v>381</v>
      </c>
      <c r="H361" s="432" t="s">
        <v>1473</v>
      </c>
      <c r="I361" s="432" t="s">
        <v>1474</v>
      </c>
      <c r="J361" s="432" t="s">
        <v>1475</v>
      </c>
      <c r="K361" s="432" t="s">
        <v>1476</v>
      </c>
      <c r="L361" s="434">
        <v>29.989999999999995</v>
      </c>
      <c r="M361" s="434">
        <v>2</v>
      </c>
      <c r="N361" s="435">
        <v>59.97999999999999</v>
      </c>
    </row>
    <row r="362" spans="1:14" ht="14.4" customHeight="1" x14ac:dyDescent="0.3">
      <c r="A362" s="430" t="s">
        <v>737</v>
      </c>
      <c r="B362" s="431" t="s">
        <v>4028</v>
      </c>
      <c r="C362" s="432" t="s">
        <v>738</v>
      </c>
      <c r="D362" s="433" t="s">
        <v>4045</v>
      </c>
      <c r="E362" s="432" t="s">
        <v>388</v>
      </c>
      <c r="F362" s="433" t="s">
        <v>4075</v>
      </c>
      <c r="G362" s="432" t="s">
        <v>381</v>
      </c>
      <c r="H362" s="432" t="s">
        <v>1477</v>
      </c>
      <c r="I362" s="432" t="s">
        <v>394</v>
      </c>
      <c r="J362" s="432" t="s">
        <v>1478</v>
      </c>
      <c r="K362" s="432"/>
      <c r="L362" s="434">
        <v>470.88661764705881</v>
      </c>
      <c r="M362" s="434">
        <v>34</v>
      </c>
      <c r="N362" s="435">
        <v>16010.145</v>
      </c>
    </row>
    <row r="363" spans="1:14" ht="14.4" customHeight="1" x14ac:dyDescent="0.3">
      <c r="A363" s="430" t="s">
        <v>737</v>
      </c>
      <c r="B363" s="431" t="s">
        <v>4028</v>
      </c>
      <c r="C363" s="432" t="s">
        <v>738</v>
      </c>
      <c r="D363" s="433" t="s">
        <v>4045</v>
      </c>
      <c r="E363" s="432" t="s">
        <v>388</v>
      </c>
      <c r="F363" s="433" t="s">
        <v>4075</v>
      </c>
      <c r="G363" s="432" t="s">
        <v>381</v>
      </c>
      <c r="H363" s="432" t="s">
        <v>1479</v>
      </c>
      <c r="I363" s="432" t="s">
        <v>1480</v>
      </c>
      <c r="J363" s="432" t="s">
        <v>1481</v>
      </c>
      <c r="K363" s="432" t="s">
        <v>1482</v>
      </c>
      <c r="L363" s="434">
        <v>173.39999999999998</v>
      </c>
      <c r="M363" s="434">
        <v>6</v>
      </c>
      <c r="N363" s="435">
        <v>1040.3999999999999</v>
      </c>
    </row>
    <row r="364" spans="1:14" ht="14.4" customHeight="1" x14ac:dyDescent="0.3">
      <c r="A364" s="430" t="s">
        <v>737</v>
      </c>
      <c r="B364" s="431" t="s">
        <v>4028</v>
      </c>
      <c r="C364" s="432" t="s">
        <v>738</v>
      </c>
      <c r="D364" s="433" t="s">
        <v>4045</v>
      </c>
      <c r="E364" s="432" t="s">
        <v>388</v>
      </c>
      <c r="F364" s="433" t="s">
        <v>4075</v>
      </c>
      <c r="G364" s="432" t="s">
        <v>381</v>
      </c>
      <c r="H364" s="432" t="s">
        <v>1483</v>
      </c>
      <c r="I364" s="432" t="s">
        <v>394</v>
      </c>
      <c r="J364" s="432" t="s">
        <v>1484</v>
      </c>
      <c r="K364" s="432"/>
      <c r="L364" s="434">
        <v>165.49523323670323</v>
      </c>
      <c r="M364" s="434">
        <v>21</v>
      </c>
      <c r="N364" s="435">
        <v>3475.3998979707681</v>
      </c>
    </row>
    <row r="365" spans="1:14" ht="14.4" customHeight="1" x14ac:dyDescent="0.3">
      <c r="A365" s="430" t="s">
        <v>737</v>
      </c>
      <c r="B365" s="431" t="s">
        <v>4028</v>
      </c>
      <c r="C365" s="432" t="s">
        <v>738</v>
      </c>
      <c r="D365" s="433" t="s">
        <v>4045</v>
      </c>
      <c r="E365" s="432" t="s">
        <v>388</v>
      </c>
      <c r="F365" s="433" t="s">
        <v>4075</v>
      </c>
      <c r="G365" s="432" t="s">
        <v>381</v>
      </c>
      <c r="H365" s="432" t="s">
        <v>1485</v>
      </c>
      <c r="I365" s="432" t="s">
        <v>394</v>
      </c>
      <c r="J365" s="432" t="s">
        <v>1486</v>
      </c>
      <c r="K365" s="432"/>
      <c r="L365" s="434">
        <v>127.92561918161429</v>
      </c>
      <c r="M365" s="434">
        <v>3</v>
      </c>
      <c r="N365" s="435">
        <v>383.77685754484287</v>
      </c>
    </row>
    <row r="366" spans="1:14" ht="14.4" customHeight="1" x14ac:dyDescent="0.3">
      <c r="A366" s="430" t="s">
        <v>737</v>
      </c>
      <c r="B366" s="431" t="s">
        <v>4028</v>
      </c>
      <c r="C366" s="432" t="s">
        <v>738</v>
      </c>
      <c r="D366" s="433" t="s">
        <v>4045</v>
      </c>
      <c r="E366" s="432" t="s">
        <v>388</v>
      </c>
      <c r="F366" s="433" t="s">
        <v>4075</v>
      </c>
      <c r="G366" s="432" t="s">
        <v>381</v>
      </c>
      <c r="H366" s="432" t="s">
        <v>1487</v>
      </c>
      <c r="I366" s="432" t="s">
        <v>1488</v>
      </c>
      <c r="J366" s="432" t="s">
        <v>1489</v>
      </c>
      <c r="K366" s="432" t="s">
        <v>1490</v>
      </c>
      <c r="L366" s="434">
        <v>36.740000000000009</v>
      </c>
      <c r="M366" s="434">
        <v>5</v>
      </c>
      <c r="N366" s="435">
        <v>183.70000000000005</v>
      </c>
    </row>
    <row r="367" spans="1:14" ht="14.4" customHeight="1" x14ac:dyDescent="0.3">
      <c r="A367" s="430" t="s">
        <v>737</v>
      </c>
      <c r="B367" s="431" t="s">
        <v>4028</v>
      </c>
      <c r="C367" s="432" t="s">
        <v>738</v>
      </c>
      <c r="D367" s="433" t="s">
        <v>4045</v>
      </c>
      <c r="E367" s="432" t="s">
        <v>388</v>
      </c>
      <c r="F367" s="433" t="s">
        <v>4075</v>
      </c>
      <c r="G367" s="432" t="s">
        <v>381</v>
      </c>
      <c r="H367" s="432" t="s">
        <v>1491</v>
      </c>
      <c r="I367" s="432" t="s">
        <v>394</v>
      </c>
      <c r="J367" s="432" t="s">
        <v>1492</v>
      </c>
      <c r="K367" s="432" t="s">
        <v>1493</v>
      </c>
      <c r="L367" s="434">
        <v>81.650436696726089</v>
      </c>
      <c r="M367" s="434">
        <v>5</v>
      </c>
      <c r="N367" s="435">
        <v>408.25218348363046</v>
      </c>
    </row>
    <row r="368" spans="1:14" ht="14.4" customHeight="1" x14ac:dyDescent="0.3">
      <c r="A368" s="430" t="s">
        <v>737</v>
      </c>
      <c r="B368" s="431" t="s">
        <v>4028</v>
      </c>
      <c r="C368" s="432" t="s">
        <v>738</v>
      </c>
      <c r="D368" s="433" t="s">
        <v>4045</v>
      </c>
      <c r="E368" s="432" t="s">
        <v>388</v>
      </c>
      <c r="F368" s="433" t="s">
        <v>4075</v>
      </c>
      <c r="G368" s="432" t="s">
        <v>381</v>
      </c>
      <c r="H368" s="432" t="s">
        <v>1494</v>
      </c>
      <c r="I368" s="432" t="s">
        <v>394</v>
      </c>
      <c r="J368" s="432" t="s">
        <v>1495</v>
      </c>
      <c r="K368" s="432"/>
      <c r="L368" s="434">
        <v>126.97999999999992</v>
      </c>
      <c r="M368" s="434">
        <v>1</v>
      </c>
      <c r="N368" s="435">
        <v>126.97999999999992</v>
      </c>
    </row>
    <row r="369" spans="1:14" ht="14.4" customHeight="1" x14ac:dyDescent="0.3">
      <c r="A369" s="430" t="s">
        <v>737</v>
      </c>
      <c r="B369" s="431" t="s">
        <v>4028</v>
      </c>
      <c r="C369" s="432" t="s">
        <v>738</v>
      </c>
      <c r="D369" s="433" t="s">
        <v>4045</v>
      </c>
      <c r="E369" s="432" t="s">
        <v>388</v>
      </c>
      <c r="F369" s="433" t="s">
        <v>4075</v>
      </c>
      <c r="G369" s="432" t="s">
        <v>381</v>
      </c>
      <c r="H369" s="432" t="s">
        <v>1496</v>
      </c>
      <c r="I369" s="432" t="s">
        <v>1497</v>
      </c>
      <c r="J369" s="432" t="s">
        <v>1498</v>
      </c>
      <c r="K369" s="432" t="s">
        <v>1499</v>
      </c>
      <c r="L369" s="434">
        <v>534.64</v>
      </c>
      <c r="M369" s="434">
        <v>3</v>
      </c>
      <c r="N369" s="435">
        <v>1603.92</v>
      </c>
    </row>
    <row r="370" spans="1:14" ht="14.4" customHeight="1" x14ac:dyDescent="0.3">
      <c r="A370" s="430" t="s">
        <v>737</v>
      </c>
      <c r="B370" s="431" t="s">
        <v>4028</v>
      </c>
      <c r="C370" s="432" t="s">
        <v>738</v>
      </c>
      <c r="D370" s="433" t="s">
        <v>4045</v>
      </c>
      <c r="E370" s="432" t="s">
        <v>388</v>
      </c>
      <c r="F370" s="433" t="s">
        <v>4075</v>
      </c>
      <c r="G370" s="432" t="s">
        <v>381</v>
      </c>
      <c r="H370" s="432" t="s">
        <v>1500</v>
      </c>
      <c r="I370" s="432" t="s">
        <v>1501</v>
      </c>
      <c r="J370" s="432" t="s">
        <v>1502</v>
      </c>
      <c r="K370" s="432" t="s">
        <v>1503</v>
      </c>
      <c r="L370" s="434">
        <v>136.61999922519496</v>
      </c>
      <c r="M370" s="434">
        <v>2</v>
      </c>
      <c r="N370" s="435">
        <v>273.23999845038992</v>
      </c>
    </row>
    <row r="371" spans="1:14" ht="14.4" customHeight="1" x14ac:dyDescent="0.3">
      <c r="A371" s="430" t="s">
        <v>737</v>
      </c>
      <c r="B371" s="431" t="s">
        <v>4028</v>
      </c>
      <c r="C371" s="432" t="s">
        <v>738</v>
      </c>
      <c r="D371" s="433" t="s">
        <v>4045</v>
      </c>
      <c r="E371" s="432" t="s">
        <v>388</v>
      </c>
      <c r="F371" s="433" t="s">
        <v>4075</v>
      </c>
      <c r="G371" s="432" t="s">
        <v>381</v>
      </c>
      <c r="H371" s="432" t="s">
        <v>1504</v>
      </c>
      <c r="I371" s="432" t="s">
        <v>1505</v>
      </c>
      <c r="J371" s="432" t="s">
        <v>1506</v>
      </c>
      <c r="K371" s="432" t="s">
        <v>1507</v>
      </c>
      <c r="L371" s="434">
        <v>164.03000000000003</v>
      </c>
      <c r="M371" s="434">
        <v>1</v>
      </c>
      <c r="N371" s="435">
        <v>164.03000000000003</v>
      </c>
    </row>
    <row r="372" spans="1:14" ht="14.4" customHeight="1" x14ac:dyDescent="0.3">
      <c r="A372" s="430" t="s">
        <v>737</v>
      </c>
      <c r="B372" s="431" t="s">
        <v>4028</v>
      </c>
      <c r="C372" s="432" t="s">
        <v>738</v>
      </c>
      <c r="D372" s="433" t="s">
        <v>4045</v>
      </c>
      <c r="E372" s="432" t="s">
        <v>388</v>
      </c>
      <c r="F372" s="433" t="s">
        <v>4075</v>
      </c>
      <c r="G372" s="432" t="s">
        <v>381</v>
      </c>
      <c r="H372" s="432" t="s">
        <v>1508</v>
      </c>
      <c r="I372" s="432" t="s">
        <v>394</v>
      </c>
      <c r="J372" s="432" t="s">
        <v>1509</v>
      </c>
      <c r="K372" s="432"/>
      <c r="L372" s="434">
        <v>151.80489507600404</v>
      </c>
      <c r="M372" s="434">
        <v>3</v>
      </c>
      <c r="N372" s="435">
        <v>455.4146852280121</v>
      </c>
    </row>
    <row r="373" spans="1:14" ht="14.4" customHeight="1" x14ac:dyDescent="0.3">
      <c r="A373" s="430" t="s">
        <v>737</v>
      </c>
      <c r="B373" s="431" t="s">
        <v>4028</v>
      </c>
      <c r="C373" s="432" t="s">
        <v>738</v>
      </c>
      <c r="D373" s="433" t="s">
        <v>4045</v>
      </c>
      <c r="E373" s="432" t="s">
        <v>388</v>
      </c>
      <c r="F373" s="433" t="s">
        <v>4075</v>
      </c>
      <c r="G373" s="432" t="s">
        <v>381</v>
      </c>
      <c r="H373" s="432" t="s">
        <v>1510</v>
      </c>
      <c r="I373" s="432" t="s">
        <v>1511</v>
      </c>
      <c r="J373" s="432" t="s">
        <v>1512</v>
      </c>
      <c r="K373" s="432" t="s">
        <v>1513</v>
      </c>
      <c r="L373" s="434">
        <v>611.64</v>
      </c>
      <c r="M373" s="434">
        <v>2</v>
      </c>
      <c r="N373" s="435">
        <v>1223.28</v>
      </c>
    </row>
    <row r="374" spans="1:14" ht="14.4" customHeight="1" x14ac:dyDescent="0.3">
      <c r="A374" s="430" t="s">
        <v>737</v>
      </c>
      <c r="B374" s="431" t="s">
        <v>4028</v>
      </c>
      <c r="C374" s="432" t="s">
        <v>738</v>
      </c>
      <c r="D374" s="433" t="s">
        <v>4045</v>
      </c>
      <c r="E374" s="432" t="s">
        <v>388</v>
      </c>
      <c r="F374" s="433" t="s">
        <v>4075</v>
      </c>
      <c r="G374" s="432" t="s">
        <v>381</v>
      </c>
      <c r="H374" s="432" t="s">
        <v>1514</v>
      </c>
      <c r="I374" s="432" t="s">
        <v>1515</v>
      </c>
      <c r="J374" s="432" t="s">
        <v>1516</v>
      </c>
      <c r="K374" s="432" t="s">
        <v>1517</v>
      </c>
      <c r="L374" s="434">
        <v>325.15999999999997</v>
      </c>
      <c r="M374" s="434">
        <v>7</v>
      </c>
      <c r="N374" s="435">
        <v>2276.12</v>
      </c>
    </row>
    <row r="375" spans="1:14" ht="14.4" customHeight="1" x14ac:dyDescent="0.3">
      <c r="A375" s="430" t="s">
        <v>737</v>
      </c>
      <c r="B375" s="431" t="s">
        <v>4028</v>
      </c>
      <c r="C375" s="432" t="s">
        <v>738</v>
      </c>
      <c r="D375" s="433" t="s">
        <v>4045</v>
      </c>
      <c r="E375" s="432" t="s">
        <v>388</v>
      </c>
      <c r="F375" s="433" t="s">
        <v>4075</v>
      </c>
      <c r="G375" s="432" t="s">
        <v>381</v>
      </c>
      <c r="H375" s="432" t="s">
        <v>472</v>
      </c>
      <c r="I375" s="432" t="s">
        <v>473</v>
      </c>
      <c r="J375" s="432" t="s">
        <v>474</v>
      </c>
      <c r="K375" s="432"/>
      <c r="L375" s="434">
        <v>252.97798453859562</v>
      </c>
      <c r="M375" s="434">
        <v>24</v>
      </c>
      <c r="N375" s="435">
        <v>6071.4716289262951</v>
      </c>
    </row>
    <row r="376" spans="1:14" ht="14.4" customHeight="1" x14ac:dyDescent="0.3">
      <c r="A376" s="430" t="s">
        <v>737</v>
      </c>
      <c r="B376" s="431" t="s">
        <v>4028</v>
      </c>
      <c r="C376" s="432" t="s">
        <v>738</v>
      </c>
      <c r="D376" s="433" t="s">
        <v>4045</v>
      </c>
      <c r="E376" s="432" t="s">
        <v>388</v>
      </c>
      <c r="F376" s="433" t="s">
        <v>4075</v>
      </c>
      <c r="G376" s="432" t="s">
        <v>381</v>
      </c>
      <c r="H376" s="432" t="s">
        <v>475</v>
      </c>
      <c r="I376" s="432" t="s">
        <v>476</v>
      </c>
      <c r="J376" s="432" t="s">
        <v>477</v>
      </c>
      <c r="K376" s="432" t="s">
        <v>478</v>
      </c>
      <c r="L376" s="434">
        <v>275.30999999999995</v>
      </c>
      <c r="M376" s="434">
        <v>1</v>
      </c>
      <c r="N376" s="435">
        <v>275.30999999999995</v>
      </c>
    </row>
    <row r="377" spans="1:14" ht="14.4" customHeight="1" x14ac:dyDescent="0.3">
      <c r="A377" s="430" t="s">
        <v>737</v>
      </c>
      <c r="B377" s="431" t="s">
        <v>4028</v>
      </c>
      <c r="C377" s="432" t="s">
        <v>738</v>
      </c>
      <c r="D377" s="433" t="s">
        <v>4045</v>
      </c>
      <c r="E377" s="432" t="s">
        <v>388</v>
      </c>
      <c r="F377" s="433" t="s">
        <v>4075</v>
      </c>
      <c r="G377" s="432" t="s">
        <v>381</v>
      </c>
      <c r="H377" s="432" t="s">
        <v>1518</v>
      </c>
      <c r="I377" s="432" t="s">
        <v>1519</v>
      </c>
      <c r="J377" s="432" t="s">
        <v>1520</v>
      </c>
      <c r="K377" s="432" t="s">
        <v>1521</v>
      </c>
      <c r="L377" s="434">
        <v>33.047499999999992</v>
      </c>
      <c r="M377" s="434">
        <v>4</v>
      </c>
      <c r="N377" s="435">
        <v>132.18999999999997</v>
      </c>
    </row>
    <row r="378" spans="1:14" ht="14.4" customHeight="1" x14ac:dyDescent="0.3">
      <c r="A378" s="430" t="s">
        <v>737</v>
      </c>
      <c r="B378" s="431" t="s">
        <v>4028</v>
      </c>
      <c r="C378" s="432" t="s">
        <v>738</v>
      </c>
      <c r="D378" s="433" t="s">
        <v>4045</v>
      </c>
      <c r="E378" s="432" t="s">
        <v>388</v>
      </c>
      <c r="F378" s="433" t="s">
        <v>4075</v>
      </c>
      <c r="G378" s="432" t="s">
        <v>381</v>
      </c>
      <c r="H378" s="432" t="s">
        <v>1522</v>
      </c>
      <c r="I378" s="432" t="s">
        <v>1523</v>
      </c>
      <c r="J378" s="432" t="s">
        <v>1524</v>
      </c>
      <c r="K378" s="432" t="s">
        <v>1525</v>
      </c>
      <c r="L378" s="434">
        <v>49.1</v>
      </c>
      <c r="M378" s="434">
        <v>1</v>
      </c>
      <c r="N378" s="435">
        <v>49.1</v>
      </c>
    </row>
    <row r="379" spans="1:14" ht="14.4" customHeight="1" x14ac:dyDescent="0.3">
      <c r="A379" s="430" t="s">
        <v>737</v>
      </c>
      <c r="B379" s="431" t="s">
        <v>4028</v>
      </c>
      <c r="C379" s="432" t="s">
        <v>738</v>
      </c>
      <c r="D379" s="433" t="s">
        <v>4045</v>
      </c>
      <c r="E379" s="432" t="s">
        <v>388</v>
      </c>
      <c r="F379" s="433" t="s">
        <v>4075</v>
      </c>
      <c r="G379" s="432" t="s">
        <v>381</v>
      </c>
      <c r="H379" s="432" t="s">
        <v>1526</v>
      </c>
      <c r="I379" s="432" t="s">
        <v>1527</v>
      </c>
      <c r="J379" s="432" t="s">
        <v>1528</v>
      </c>
      <c r="K379" s="432" t="s">
        <v>1529</v>
      </c>
      <c r="L379" s="434">
        <v>921.15</v>
      </c>
      <c r="M379" s="434">
        <v>1</v>
      </c>
      <c r="N379" s="435">
        <v>921.15</v>
      </c>
    </row>
    <row r="380" spans="1:14" ht="14.4" customHeight="1" x14ac:dyDescent="0.3">
      <c r="A380" s="430" t="s">
        <v>737</v>
      </c>
      <c r="B380" s="431" t="s">
        <v>4028</v>
      </c>
      <c r="C380" s="432" t="s">
        <v>738</v>
      </c>
      <c r="D380" s="433" t="s">
        <v>4045</v>
      </c>
      <c r="E380" s="432" t="s">
        <v>388</v>
      </c>
      <c r="F380" s="433" t="s">
        <v>4075</v>
      </c>
      <c r="G380" s="432" t="s">
        <v>381</v>
      </c>
      <c r="H380" s="432" t="s">
        <v>1530</v>
      </c>
      <c r="I380" s="432" t="s">
        <v>1531</v>
      </c>
      <c r="J380" s="432" t="s">
        <v>1532</v>
      </c>
      <c r="K380" s="432" t="s">
        <v>1533</v>
      </c>
      <c r="L380" s="434">
        <v>226.66000000000011</v>
      </c>
      <c r="M380" s="434">
        <v>1</v>
      </c>
      <c r="N380" s="435">
        <v>226.66000000000011</v>
      </c>
    </row>
    <row r="381" spans="1:14" ht="14.4" customHeight="1" x14ac:dyDescent="0.3">
      <c r="A381" s="430" t="s">
        <v>737</v>
      </c>
      <c r="B381" s="431" t="s">
        <v>4028</v>
      </c>
      <c r="C381" s="432" t="s">
        <v>738</v>
      </c>
      <c r="D381" s="433" t="s">
        <v>4045</v>
      </c>
      <c r="E381" s="432" t="s">
        <v>388</v>
      </c>
      <c r="F381" s="433" t="s">
        <v>4075</v>
      </c>
      <c r="G381" s="432" t="s">
        <v>381</v>
      </c>
      <c r="H381" s="432" t="s">
        <v>1534</v>
      </c>
      <c r="I381" s="432" t="s">
        <v>394</v>
      </c>
      <c r="J381" s="432" t="s">
        <v>1535</v>
      </c>
      <c r="K381" s="432"/>
      <c r="L381" s="434">
        <v>57.977181423546796</v>
      </c>
      <c r="M381" s="434">
        <v>1</v>
      </c>
      <c r="N381" s="435">
        <v>57.977181423546796</v>
      </c>
    </row>
    <row r="382" spans="1:14" ht="14.4" customHeight="1" x14ac:dyDescent="0.3">
      <c r="A382" s="430" t="s">
        <v>737</v>
      </c>
      <c r="B382" s="431" t="s">
        <v>4028</v>
      </c>
      <c r="C382" s="432" t="s">
        <v>738</v>
      </c>
      <c r="D382" s="433" t="s">
        <v>4045</v>
      </c>
      <c r="E382" s="432" t="s">
        <v>388</v>
      </c>
      <c r="F382" s="433" t="s">
        <v>4075</v>
      </c>
      <c r="G382" s="432" t="s">
        <v>381</v>
      </c>
      <c r="H382" s="432" t="s">
        <v>1536</v>
      </c>
      <c r="I382" s="432" t="s">
        <v>394</v>
      </c>
      <c r="J382" s="432" t="s">
        <v>1537</v>
      </c>
      <c r="K382" s="432"/>
      <c r="L382" s="434">
        <v>98.377677387958187</v>
      </c>
      <c r="M382" s="434">
        <v>92</v>
      </c>
      <c r="N382" s="435">
        <v>9050.7463196921526</v>
      </c>
    </row>
    <row r="383" spans="1:14" ht="14.4" customHeight="1" x14ac:dyDescent="0.3">
      <c r="A383" s="430" t="s">
        <v>737</v>
      </c>
      <c r="B383" s="431" t="s">
        <v>4028</v>
      </c>
      <c r="C383" s="432" t="s">
        <v>738</v>
      </c>
      <c r="D383" s="433" t="s">
        <v>4045</v>
      </c>
      <c r="E383" s="432" t="s">
        <v>388</v>
      </c>
      <c r="F383" s="433" t="s">
        <v>4075</v>
      </c>
      <c r="G383" s="432" t="s">
        <v>381</v>
      </c>
      <c r="H383" s="432" t="s">
        <v>1538</v>
      </c>
      <c r="I383" s="432" t="s">
        <v>1538</v>
      </c>
      <c r="J383" s="432" t="s">
        <v>1539</v>
      </c>
      <c r="K383" s="432" t="s">
        <v>786</v>
      </c>
      <c r="L383" s="434">
        <v>365.97</v>
      </c>
      <c r="M383" s="434">
        <v>1</v>
      </c>
      <c r="N383" s="435">
        <v>365.97</v>
      </c>
    </row>
    <row r="384" spans="1:14" ht="14.4" customHeight="1" x14ac:dyDescent="0.3">
      <c r="A384" s="430" t="s">
        <v>737</v>
      </c>
      <c r="B384" s="431" t="s">
        <v>4028</v>
      </c>
      <c r="C384" s="432" t="s">
        <v>738</v>
      </c>
      <c r="D384" s="433" t="s">
        <v>4045</v>
      </c>
      <c r="E384" s="432" t="s">
        <v>388</v>
      </c>
      <c r="F384" s="433" t="s">
        <v>4075</v>
      </c>
      <c r="G384" s="432" t="s">
        <v>381</v>
      </c>
      <c r="H384" s="432" t="s">
        <v>1540</v>
      </c>
      <c r="I384" s="432" t="s">
        <v>1540</v>
      </c>
      <c r="J384" s="432" t="s">
        <v>1541</v>
      </c>
      <c r="K384" s="432" t="s">
        <v>1542</v>
      </c>
      <c r="L384" s="434">
        <v>179.80999999999997</v>
      </c>
      <c r="M384" s="434">
        <v>1</v>
      </c>
      <c r="N384" s="435">
        <v>179.80999999999997</v>
      </c>
    </row>
    <row r="385" spans="1:14" ht="14.4" customHeight="1" x14ac:dyDescent="0.3">
      <c r="A385" s="430" t="s">
        <v>737</v>
      </c>
      <c r="B385" s="431" t="s">
        <v>4028</v>
      </c>
      <c r="C385" s="432" t="s">
        <v>738</v>
      </c>
      <c r="D385" s="433" t="s">
        <v>4045</v>
      </c>
      <c r="E385" s="432" t="s">
        <v>388</v>
      </c>
      <c r="F385" s="433" t="s">
        <v>4075</v>
      </c>
      <c r="G385" s="432" t="s">
        <v>381</v>
      </c>
      <c r="H385" s="432" t="s">
        <v>492</v>
      </c>
      <c r="I385" s="432" t="s">
        <v>493</v>
      </c>
      <c r="J385" s="432" t="s">
        <v>494</v>
      </c>
      <c r="K385" s="432" t="s">
        <v>495</v>
      </c>
      <c r="L385" s="434">
        <v>83.13000000000001</v>
      </c>
      <c r="M385" s="434">
        <v>5</v>
      </c>
      <c r="N385" s="435">
        <v>415.65000000000003</v>
      </c>
    </row>
    <row r="386" spans="1:14" ht="14.4" customHeight="1" x14ac:dyDescent="0.3">
      <c r="A386" s="430" t="s">
        <v>737</v>
      </c>
      <c r="B386" s="431" t="s">
        <v>4028</v>
      </c>
      <c r="C386" s="432" t="s">
        <v>738</v>
      </c>
      <c r="D386" s="433" t="s">
        <v>4045</v>
      </c>
      <c r="E386" s="432" t="s">
        <v>388</v>
      </c>
      <c r="F386" s="433" t="s">
        <v>4075</v>
      </c>
      <c r="G386" s="432" t="s">
        <v>381</v>
      </c>
      <c r="H386" s="432" t="s">
        <v>1543</v>
      </c>
      <c r="I386" s="432" t="s">
        <v>1544</v>
      </c>
      <c r="J386" s="432" t="s">
        <v>498</v>
      </c>
      <c r="K386" s="432" t="s">
        <v>1545</v>
      </c>
      <c r="L386" s="434">
        <v>64.579999999999984</v>
      </c>
      <c r="M386" s="434">
        <v>1</v>
      </c>
      <c r="N386" s="435">
        <v>64.579999999999984</v>
      </c>
    </row>
    <row r="387" spans="1:14" ht="14.4" customHeight="1" x14ac:dyDescent="0.3">
      <c r="A387" s="430" t="s">
        <v>737</v>
      </c>
      <c r="B387" s="431" t="s">
        <v>4028</v>
      </c>
      <c r="C387" s="432" t="s">
        <v>738</v>
      </c>
      <c r="D387" s="433" t="s">
        <v>4045</v>
      </c>
      <c r="E387" s="432" t="s">
        <v>388</v>
      </c>
      <c r="F387" s="433" t="s">
        <v>4075</v>
      </c>
      <c r="G387" s="432" t="s">
        <v>381</v>
      </c>
      <c r="H387" s="432" t="s">
        <v>1546</v>
      </c>
      <c r="I387" s="432" t="s">
        <v>1547</v>
      </c>
      <c r="J387" s="432" t="s">
        <v>1548</v>
      </c>
      <c r="K387" s="432" t="s">
        <v>1549</v>
      </c>
      <c r="L387" s="434">
        <v>178.87999890933688</v>
      </c>
      <c r="M387" s="434">
        <v>33</v>
      </c>
      <c r="N387" s="435">
        <v>5903.0399640081168</v>
      </c>
    </row>
    <row r="388" spans="1:14" ht="14.4" customHeight="1" x14ac:dyDescent="0.3">
      <c r="A388" s="430" t="s">
        <v>737</v>
      </c>
      <c r="B388" s="431" t="s">
        <v>4028</v>
      </c>
      <c r="C388" s="432" t="s">
        <v>738</v>
      </c>
      <c r="D388" s="433" t="s">
        <v>4045</v>
      </c>
      <c r="E388" s="432" t="s">
        <v>388</v>
      </c>
      <c r="F388" s="433" t="s">
        <v>4075</v>
      </c>
      <c r="G388" s="432" t="s">
        <v>381</v>
      </c>
      <c r="H388" s="432" t="s">
        <v>1550</v>
      </c>
      <c r="I388" s="432" t="s">
        <v>1551</v>
      </c>
      <c r="J388" s="432" t="s">
        <v>1552</v>
      </c>
      <c r="K388" s="432" t="s">
        <v>1553</v>
      </c>
      <c r="L388" s="434">
        <v>75.639835222930472</v>
      </c>
      <c r="M388" s="434">
        <v>5</v>
      </c>
      <c r="N388" s="435">
        <v>378.19917611465235</v>
      </c>
    </row>
    <row r="389" spans="1:14" ht="14.4" customHeight="1" x14ac:dyDescent="0.3">
      <c r="A389" s="430" t="s">
        <v>737</v>
      </c>
      <c r="B389" s="431" t="s">
        <v>4028</v>
      </c>
      <c r="C389" s="432" t="s">
        <v>738</v>
      </c>
      <c r="D389" s="433" t="s">
        <v>4045</v>
      </c>
      <c r="E389" s="432" t="s">
        <v>388</v>
      </c>
      <c r="F389" s="433" t="s">
        <v>4075</v>
      </c>
      <c r="G389" s="432" t="s">
        <v>381</v>
      </c>
      <c r="H389" s="432" t="s">
        <v>1554</v>
      </c>
      <c r="I389" s="432" t="s">
        <v>394</v>
      </c>
      <c r="J389" s="432" t="s">
        <v>1555</v>
      </c>
      <c r="K389" s="432"/>
      <c r="L389" s="434">
        <v>275.77</v>
      </c>
      <c r="M389" s="434">
        <v>2</v>
      </c>
      <c r="N389" s="435">
        <v>551.54</v>
      </c>
    </row>
    <row r="390" spans="1:14" ht="14.4" customHeight="1" x14ac:dyDescent="0.3">
      <c r="A390" s="430" t="s">
        <v>737</v>
      </c>
      <c r="B390" s="431" t="s">
        <v>4028</v>
      </c>
      <c r="C390" s="432" t="s">
        <v>738</v>
      </c>
      <c r="D390" s="433" t="s">
        <v>4045</v>
      </c>
      <c r="E390" s="432" t="s">
        <v>388</v>
      </c>
      <c r="F390" s="433" t="s">
        <v>4075</v>
      </c>
      <c r="G390" s="432" t="s">
        <v>381</v>
      </c>
      <c r="H390" s="432" t="s">
        <v>1556</v>
      </c>
      <c r="I390" s="432" t="s">
        <v>1557</v>
      </c>
      <c r="J390" s="432" t="s">
        <v>1558</v>
      </c>
      <c r="K390" s="432" t="s">
        <v>1559</v>
      </c>
      <c r="L390" s="434">
        <v>131.56948405678381</v>
      </c>
      <c r="M390" s="434">
        <v>2</v>
      </c>
      <c r="N390" s="435">
        <v>263.13896811356761</v>
      </c>
    </row>
    <row r="391" spans="1:14" ht="14.4" customHeight="1" x14ac:dyDescent="0.3">
      <c r="A391" s="430" t="s">
        <v>737</v>
      </c>
      <c r="B391" s="431" t="s">
        <v>4028</v>
      </c>
      <c r="C391" s="432" t="s">
        <v>738</v>
      </c>
      <c r="D391" s="433" t="s">
        <v>4045</v>
      </c>
      <c r="E391" s="432" t="s">
        <v>388</v>
      </c>
      <c r="F391" s="433" t="s">
        <v>4075</v>
      </c>
      <c r="G391" s="432" t="s">
        <v>381</v>
      </c>
      <c r="H391" s="432" t="s">
        <v>1560</v>
      </c>
      <c r="I391" s="432" t="s">
        <v>1561</v>
      </c>
      <c r="J391" s="432" t="s">
        <v>1562</v>
      </c>
      <c r="K391" s="432" t="s">
        <v>1563</v>
      </c>
      <c r="L391" s="434">
        <v>107.54</v>
      </c>
      <c r="M391" s="434">
        <v>1</v>
      </c>
      <c r="N391" s="435">
        <v>107.54</v>
      </c>
    </row>
    <row r="392" spans="1:14" ht="14.4" customHeight="1" x14ac:dyDescent="0.3">
      <c r="A392" s="430" t="s">
        <v>737</v>
      </c>
      <c r="B392" s="431" t="s">
        <v>4028</v>
      </c>
      <c r="C392" s="432" t="s">
        <v>738</v>
      </c>
      <c r="D392" s="433" t="s">
        <v>4045</v>
      </c>
      <c r="E392" s="432" t="s">
        <v>388</v>
      </c>
      <c r="F392" s="433" t="s">
        <v>4075</v>
      </c>
      <c r="G392" s="432" t="s">
        <v>381</v>
      </c>
      <c r="H392" s="432" t="s">
        <v>1564</v>
      </c>
      <c r="I392" s="432" t="s">
        <v>1565</v>
      </c>
      <c r="J392" s="432" t="s">
        <v>1566</v>
      </c>
      <c r="K392" s="432" t="s">
        <v>1567</v>
      </c>
      <c r="L392" s="434">
        <v>120.52</v>
      </c>
      <c r="M392" s="434">
        <v>1</v>
      </c>
      <c r="N392" s="435">
        <v>120.52</v>
      </c>
    </row>
    <row r="393" spans="1:14" ht="14.4" customHeight="1" x14ac:dyDescent="0.3">
      <c r="A393" s="430" t="s">
        <v>737</v>
      </c>
      <c r="B393" s="431" t="s">
        <v>4028</v>
      </c>
      <c r="C393" s="432" t="s">
        <v>738</v>
      </c>
      <c r="D393" s="433" t="s">
        <v>4045</v>
      </c>
      <c r="E393" s="432" t="s">
        <v>388</v>
      </c>
      <c r="F393" s="433" t="s">
        <v>4075</v>
      </c>
      <c r="G393" s="432" t="s">
        <v>381</v>
      </c>
      <c r="H393" s="432" t="s">
        <v>1568</v>
      </c>
      <c r="I393" s="432" t="s">
        <v>1569</v>
      </c>
      <c r="J393" s="432" t="s">
        <v>1570</v>
      </c>
      <c r="K393" s="432" t="s">
        <v>1571</v>
      </c>
      <c r="L393" s="434">
        <v>107.32999999999993</v>
      </c>
      <c r="M393" s="434">
        <v>2</v>
      </c>
      <c r="N393" s="435">
        <v>214.65999999999985</v>
      </c>
    </row>
    <row r="394" spans="1:14" ht="14.4" customHeight="1" x14ac:dyDescent="0.3">
      <c r="A394" s="430" t="s">
        <v>737</v>
      </c>
      <c r="B394" s="431" t="s">
        <v>4028</v>
      </c>
      <c r="C394" s="432" t="s">
        <v>738</v>
      </c>
      <c r="D394" s="433" t="s">
        <v>4045</v>
      </c>
      <c r="E394" s="432" t="s">
        <v>388</v>
      </c>
      <c r="F394" s="433" t="s">
        <v>4075</v>
      </c>
      <c r="G394" s="432" t="s">
        <v>381</v>
      </c>
      <c r="H394" s="432" t="s">
        <v>1572</v>
      </c>
      <c r="I394" s="432" t="s">
        <v>1573</v>
      </c>
      <c r="J394" s="432" t="s">
        <v>1574</v>
      </c>
      <c r="K394" s="432" t="s">
        <v>1575</v>
      </c>
      <c r="L394" s="434">
        <v>294.61000000000007</v>
      </c>
      <c r="M394" s="434">
        <v>1</v>
      </c>
      <c r="N394" s="435">
        <v>294.61000000000007</v>
      </c>
    </row>
    <row r="395" spans="1:14" ht="14.4" customHeight="1" x14ac:dyDescent="0.3">
      <c r="A395" s="430" t="s">
        <v>737</v>
      </c>
      <c r="B395" s="431" t="s">
        <v>4028</v>
      </c>
      <c r="C395" s="432" t="s">
        <v>738</v>
      </c>
      <c r="D395" s="433" t="s">
        <v>4045</v>
      </c>
      <c r="E395" s="432" t="s">
        <v>388</v>
      </c>
      <c r="F395" s="433" t="s">
        <v>4075</v>
      </c>
      <c r="G395" s="432" t="s">
        <v>381</v>
      </c>
      <c r="H395" s="432" t="s">
        <v>1576</v>
      </c>
      <c r="I395" s="432" t="s">
        <v>1577</v>
      </c>
      <c r="J395" s="432" t="s">
        <v>1578</v>
      </c>
      <c r="K395" s="432" t="s">
        <v>1579</v>
      </c>
      <c r="L395" s="434">
        <v>288.55000000000007</v>
      </c>
      <c r="M395" s="434">
        <v>2</v>
      </c>
      <c r="N395" s="435">
        <v>577.10000000000014</v>
      </c>
    </row>
    <row r="396" spans="1:14" ht="14.4" customHeight="1" x14ac:dyDescent="0.3">
      <c r="A396" s="430" t="s">
        <v>737</v>
      </c>
      <c r="B396" s="431" t="s">
        <v>4028</v>
      </c>
      <c r="C396" s="432" t="s">
        <v>738</v>
      </c>
      <c r="D396" s="433" t="s">
        <v>4045</v>
      </c>
      <c r="E396" s="432" t="s">
        <v>388</v>
      </c>
      <c r="F396" s="433" t="s">
        <v>4075</v>
      </c>
      <c r="G396" s="432" t="s">
        <v>381</v>
      </c>
      <c r="H396" s="432" t="s">
        <v>1580</v>
      </c>
      <c r="I396" s="432" t="s">
        <v>1581</v>
      </c>
      <c r="J396" s="432" t="s">
        <v>1582</v>
      </c>
      <c r="K396" s="432" t="s">
        <v>1328</v>
      </c>
      <c r="L396" s="434">
        <v>41.46993328460271</v>
      </c>
      <c r="M396" s="434">
        <v>22</v>
      </c>
      <c r="N396" s="435">
        <v>912.33853226125962</v>
      </c>
    </row>
    <row r="397" spans="1:14" ht="14.4" customHeight="1" x14ac:dyDescent="0.3">
      <c r="A397" s="430" t="s">
        <v>737</v>
      </c>
      <c r="B397" s="431" t="s">
        <v>4028</v>
      </c>
      <c r="C397" s="432" t="s">
        <v>738</v>
      </c>
      <c r="D397" s="433" t="s">
        <v>4045</v>
      </c>
      <c r="E397" s="432" t="s">
        <v>388</v>
      </c>
      <c r="F397" s="433" t="s">
        <v>4075</v>
      </c>
      <c r="G397" s="432" t="s">
        <v>381</v>
      </c>
      <c r="H397" s="432" t="s">
        <v>1583</v>
      </c>
      <c r="I397" s="432" t="s">
        <v>1583</v>
      </c>
      <c r="J397" s="432" t="s">
        <v>1584</v>
      </c>
      <c r="K397" s="432" t="s">
        <v>1585</v>
      </c>
      <c r="L397" s="434">
        <v>1514.5049999999999</v>
      </c>
      <c r="M397" s="434">
        <v>2</v>
      </c>
      <c r="N397" s="435">
        <v>3029.0099999999998</v>
      </c>
    </row>
    <row r="398" spans="1:14" ht="14.4" customHeight="1" x14ac:dyDescent="0.3">
      <c r="A398" s="430" t="s">
        <v>737</v>
      </c>
      <c r="B398" s="431" t="s">
        <v>4028</v>
      </c>
      <c r="C398" s="432" t="s">
        <v>738</v>
      </c>
      <c r="D398" s="433" t="s">
        <v>4045</v>
      </c>
      <c r="E398" s="432" t="s">
        <v>388</v>
      </c>
      <c r="F398" s="433" t="s">
        <v>4075</v>
      </c>
      <c r="G398" s="432" t="s">
        <v>381</v>
      </c>
      <c r="H398" s="432" t="s">
        <v>1586</v>
      </c>
      <c r="I398" s="432" t="s">
        <v>1587</v>
      </c>
      <c r="J398" s="432" t="s">
        <v>1588</v>
      </c>
      <c r="K398" s="432" t="s">
        <v>1589</v>
      </c>
      <c r="L398" s="434">
        <v>228.48000000000025</v>
      </c>
      <c r="M398" s="434">
        <v>1</v>
      </c>
      <c r="N398" s="435">
        <v>228.48000000000025</v>
      </c>
    </row>
    <row r="399" spans="1:14" ht="14.4" customHeight="1" x14ac:dyDescent="0.3">
      <c r="A399" s="430" t="s">
        <v>737</v>
      </c>
      <c r="B399" s="431" t="s">
        <v>4028</v>
      </c>
      <c r="C399" s="432" t="s">
        <v>738</v>
      </c>
      <c r="D399" s="433" t="s">
        <v>4045</v>
      </c>
      <c r="E399" s="432" t="s">
        <v>388</v>
      </c>
      <c r="F399" s="433" t="s">
        <v>4075</v>
      </c>
      <c r="G399" s="432" t="s">
        <v>381</v>
      </c>
      <c r="H399" s="432" t="s">
        <v>1590</v>
      </c>
      <c r="I399" s="432" t="s">
        <v>394</v>
      </c>
      <c r="J399" s="432" t="s">
        <v>1591</v>
      </c>
      <c r="K399" s="432"/>
      <c r="L399" s="434">
        <v>93.626070315926839</v>
      </c>
      <c r="M399" s="434">
        <v>3</v>
      </c>
      <c r="N399" s="435">
        <v>280.87821094778053</v>
      </c>
    </row>
    <row r="400" spans="1:14" ht="14.4" customHeight="1" x14ac:dyDescent="0.3">
      <c r="A400" s="430" t="s">
        <v>737</v>
      </c>
      <c r="B400" s="431" t="s">
        <v>4028</v>
      </c>
      <c r="C400" s="432" t="s">
        <v>738</v>
      </c>
      <c r="D400" s="433" t="s">
        <v>4045</v>
      </c>
      <c r="E400" s="432" t="s">
        <v>388</v>
      </c>
      <c r="F400" s="433" t="s">
        <v>4075</v>
      </c>
      <c r="G400" s="432" t="s">
        <v>381</v>
      </c>
      <c r="H400" s="432" t="s">
        <v>1592</v>
      </c>
      <c r="I400" s="432" t="s">
        <v>1593</v>
      </c>
      <c r="J400" s="432" t="s">
        <v>1594</v>
      </c>
      <c r="K400" s="432" t="s">
        <v>1595</v>
      </c>
      <c r="L400" s="434">
        <v>698.75</v>
      </c>
      <c r="M400" s="434">
        <v>1</v>
      </c>
      <c r="N400" s="435">
        <v>698.75</v>
      </c>
    </row>
    <row r="401" spans="1:14" ht="14.4" customHeight="1" x14ac:dyDescent="0.3">
      <c r="A401" s="430" t="s">
        <v>737</v>
      </c>
      <c r="B401" s="431" t="s">
        <v>4028</v>
      </c>
      <c r="C401" s="432" t="s">
        <v>738</v>
      </c>
      <c r="D401" s="433" t="s">
        <v>4045</v>
      </c>
      <c r="E401" s="432" t="s">
        <v>388</v>
      </c>
      <c r="F401" s="433" t="s">
        <v>4075</v>
      </c>
      <c r="G401" s="432" t="s">
        <v>381</v>
      </c>
      <c r="H401" s="432" t="s">
        <v>1596</v>
      </c>
      <c r="I401" s="432" t="s">
        <v>394</v>
      </c>
      <c r="J401" s="432" t="s">
        <v>1597</v>
      </c>
      <c r="K401" s="432"/>
      <c r="L401" s="434">
        <v>183.99599282170345</v>
      </c>
      <c r="M401" s="434">
        <v>2</v>
      </c>
      <c r="N401" s="435">
        <v>367.99198564340691</v>
      </c>
    </row>
    <row r="402" spans="1:14" ht="14.4" customHeight="1" x14ac:dyDescent="0.3">
      <c r="A402" s="430" t="s">
        <v>737</v>
      </c>
      <c r="B402" s="431" t="s">
        <v>4028</v>
      </c>
      <c r="C402" s="432" t="s">
        <v>738</v>
      </c>
      <c r="D402" s="433" t="s">
        <v>4045</v>
      </c>
      <c r="E402" s="432" t="s">
        <v>388</v>
      </c>
      <c r="F402" s="433" t="s">
        <v>4075</v>
      </c>
      <c r="G402" s="432" t="s">
        <v>381</v>
      </c>
      <c r="H402" s="432" t="s">
        <v>1598</v>
      </c>
      <c r="I402" s="432" t="s">
        <v>394</v>
      </c>
      <c r="J402" s="432" t="s">
        <v>1599</v>
      </c>
      <c r="K402" s="432" t="s">
        <v>1600</v>
      </c>
      <c r="L402" s="434">
        <v>55.32</v>
      </c>
      <c r="M402" s="434">
        <v>6</v>
      </c>
      <c r="N402" s="435">
        <v>331.92</v>
      </c>
    </row>
    <row r="403" spans="1:14" ht="14.4" customHeight="1" x14ac:dyDescent="0.3">
      <c r="A403" s="430" t="s">
        <v>737</v>
      </c>
      <c r="B403" s="431" t="s">
        <v>4028</v>
      </c>
      <c r="C403" s="432" t="s">
        <v>738</v>
      </c>
      <c r="D403" s="433" t="s">
        <v>4045</v>
      </c>
      <c r="E403" s="432" t="s">
        <v>388</v>
      </c>
      <c r="F403" s="433" t="s">
        <v>4075</v>
      </c>
      <c r="G403" s="432" t="s">
        <v>381</v>
      </c>
      <c r="H403" s="432" t="s">
        <v>1601</v>
      </c>
      <c r="I403" s="432" t="s">
        <v>394</v>
      </c>
      <c r="J403" s="432" t="s">
        <v>1602</v>
      </c>
      <c r="K403" s="432"/>
      <c r="L403" s="434">
        <v>122.61002400281878</v>
      </c>
      <c r="M403" s="434">
        <v>6</v>
      </c>
      <c r="N403" s="435">
        <v>735.66014401691268</v>
      </c>
    </row>
    <row r="404" spans="1:14" ht="14.4" customHeight="1" x14ac:dyDescent="0.3">
      <c r="A404" s="430" t="s">
        <v>737</v>
      </c>
      <c r="B404" s="431" t="s">
        <v>4028</v>
      </c>
      <c r="C404" s="432" t="s">
        <v>738</v>
      </c>
      <c r="D404" s="433" t="s">
        <v>4045</v>
      </c>
      <c r="E404" s="432" t="s">
        <v>388</v>
      </c>
      <c r="F404" s="433" t="s">
        <v>4075</v>
      </c>
      <c r="G404" s="432" t="s">
        <v>381</v>
      </c>
      <c r="H404" s="432" t="s">
        <v>1603</v>
      </c>
      <c r="I404" s="432" t="s">
        <v>1603</v>
      </c>
      <c r="J404" s="432" t="s">
        <v>1437</v>
      </c>
      <c r="K404" s="432" t="s">
        <v>1604</v>
      </c>
      <c r="L404" s="434">
        <v>418</v>
      </c>
      <c r="M404" s="434">
        <v>2</v>
      </c>
      <c r="N404" s="435">
        <v>836</v>
      </c>
    </row>
    <row r="405" spans="1:14" ht="14.4" customHeight="1" x14ac:dyDescent="0.3">
      <c r="A405" s="430" t="s">
        <v>737</v>
      </c>
      <c r="B405" s="431" t="s">
        <v>4028</v>
      </c>
      <c r="C405" s="432" t="s">
        <v>738</v>
      </c>
      <c r="D405" s="433" t="s">
        <v>4045</v>
      </c>
      <c r="E405" s="432" t="s">
        <v>388</v>
      </c>
      <c r="F405" s="433" t="s">
        <v>4075</v>
      </c>
      <c r="G405" s="432" t="s">
        <v>381</v>
      </c>
      <c r="H405" s="432" t="s">
        <v>1605</v>
      </c>
      <c r="I405" s="432" t="s">
        <v>394</v>
      </c>
      <c r="J405" s="432" t="s">
        <v>1606</v>
      </c>
      <c r="K405" s="432"/>
      <c r="L405" s="434">
        <v>56.070000000000022</v>
      </c>
      <c r="M405" s="434">
        <v>4</v>
      </c>
      <c r="N405" s="435">
        <v>224.28000000000009</v>
      </c>
    </row>
    <row r="406" spans="1:14" ht="14.4" customHeight="1" x14ac:dyDescent="0.3">
      <c r="A406" s="430" t="s">
        <v>737</v>
      </c>
      <c r="B406" s="431" t="s">
        <v>4028</v>
      </c>
      <c r="C406" s="432" t="s">
        <v>738</v>
      </c>
      <c r="D406" s="433" t="s">
        <v>4045</v>
      </c>
      <c r="E406" s="432" t="s">
        <v>388</v>
      </c>
      <c r="F406" s="433" t="s">
        <v>4075</v>
      </c>
      <c r="G406" s="432" t="s">
        <v>381</v>
      </c>
      <c r="H406" s="432" t="s">
        <v>1607</v>
      </c>
      <c r="I406" s="432" t="s">
        <v>1608</v>
      </c>
      <c r="J406" s="432" t="s">
        <v>1609</v>
      </c>
      <c r="K406" s="432" t="s">
        <v>1610</v>
      </c>
      <c r="L406" s="434">
        <v>357.64</v>
      </c>
      <c r="M406" s="434">
        <v>1</v>
      </c>
      <c r="N406" s="435">
        <v>357.64</v>
      </c>
    </row>
    <row r="407" spans="1:14" ht="14.4" customHeight="1" x14ac:dyDescent="0.3">
      <c r="A407" s="430" t="s">
        <v>737</v>
      </c>
      <c r="B407" s="431" t="s">
        <v>4028</v>
      </c>
      <c r="C407" s="432" t="s">
        <v>738</v>
      </c>
      <c r="D407" s="433" t="s">
        <v>4045</v>
      </c>
      <c r="E407" s="432" t="s">
        <v>388</v>
      </c>
      <c r="F407" s="433" t="s">
        <v>4075</v>
      </c>
      <c r="G407" s="432" t="s">
        <v>381</v>
      </c>
      <c r="H407" s="432" t="s">
        <v>1611</v>
      </c>
      <c r="I407" s="432" t="s">
        <v>1612</v>
      </c>
      <c r="J407" s="432" t="s">
        <v>1613</v>
      </c>
      <c r="K407" s="432" t="s">
        <v>1614</v>
      </c>
      <c r="L407" s="434">
        <v>53.390291289355559</v>
      </c>
      <c r="M407" s="434">
        <v>1</v>
      </c>
      <c r="N407" s="435">
        <v>53.390291289355559</v>
      </c>
    </row>
    <row r="408" spans="1:14" ht="14.4" customHeight="1" x14ac:dyDescent="0.3">
      <c r="A408" s="430" t="s">
        <v>737</v>
      </c>
      <c r="B408" s="431" t="s">
        <v>4028</v>
      </c>
      <c r="C408" s="432" t="s">
        <v>738</v>
      </c>
      <c r="D408" s="433" t="s">
        <v>4045</v>
      </c>
      <c r="E408" s="432" t="s">
        <v>388</v>
      </c>
      <c r="F408" s="433" t="s">
        <v>4075</v>
      </c>
      <c r="G408" s="432" t="s">
        <v>381</v>
      </c>
      <c r="H408" s="432" t="s">
        <v>1615</v>
      </c>
      <c r="I408" s="432" t="s">
        <v>394</v>
      </c>
      <c r="J408" s="432" t="s">
        <v>1616</v>
      </c>
      <c r="K408" s="432"/>
      <c r="L408" s="434">
        <v>26.930000000000007</v>
      </c>
      <c r="M408" s="434">
        <v>4</v>
      </c>
      <c r="N408" s="435">
        <v>107.72000000000003</v>
      </c>
    </row>
    <row r="409" spans="1:14" ht="14.4" customHeight="1" x14ac:dyDescent="0.3">
      <c r="A409" s="430" t="s">
        <v>737</v>
      </c>
      <c r="B409" s="431" t="s">
        <v>4028</v>
      </c>
      <c r="C409" s="432" t="s">
        <v>738</v>
      </c>
      <c r="D409" s="433" t="s">
        <v>4045</v>
      </c>
      <c r="E409" s="432" t="s">
        <v>388</v>
      </c>
      <c r="F409" s="433" t="s">
        <v>4075</v>
      </c>
      <c r="G409" s="432" t="s">
        <v>381</v>
      </c>
      <c r="H409" s="432" t="s">
        <v>1617</v>
      </c>
      <c r="I409" s="432" t="s">
        <v>394</v>
      </c>
      <c r="J409" s="432" t="s">
        <v>1618</v>
      </c>
      <c r="K409" s="432" t="s">
        <v>1619</v>
      </c>
      <c r="L409" s="434">
        <v>12.004575873817354</v>
      </c>
      <c r="M409" s="434">
        <v>7410</v>
      </c>
      <c r="N409" s="435">
        <v>88953.907224986586</v>
      </c>
    </row>
    <row r="410" spans="1:14" ht="14.4" customHeight="1" x14ac:dyDescent="0.3">
      <c r="A410" s="430" t="s">
        <v>737</v>
      </c>
      <c r="B410" s="431" t="s">
        <v>4028</v>
      </c>
      <c r="C410" s="432" t="s">
        <v>738</v>
      </c>
      <c r="D410" s="433" t="s">
        <v>4045</v>
      </c>
      <c r="E410" s="432" t="s">
        <v>388</v>
      </c>
      <c r="F410" s="433" t="s">
        <v>4075</v>
      </c>
      <c r="G410" s="432" t="s">
        <v>381</v>
      </c>
      <c r="H410" s="432" t="s">
        <v>1620</v>
      </c>
      <c r="I410" s="432" t="s">
        <v>394</v>
      </c>
      <c r="J410" s="432" t="s">
        <v>1621</v>
      </c>
      <c r="K410" s="432" t="s">
        <v>647</v>
      </c>
      <c r="L410" s="434">
        <v>107.35999999999999</v>
      </c>
      <c r="M410" s="434">
        <v>4</v>
      </c>
      <c r="N410" s="435">
        <v>429.43999999999994</v>
      </c>
    </row>
    <row r="411" spans="1:14" ht="14.4" customHeight="1" x14ac:dyDescent="0.3">
      <c r="A411" s="430" t="s">
        <v>737</v>
      </c>
      <c r="B411" s="431" t="s">
        <v>4028</v>
      </c>
      <c r="C411" s="432" t="s">
        <v>738</v>
      </c>
      <c r="D411" s="433" t="s">
        <v>4045</v>
      </c>
      <c r="E411" s="432" t="s">
        <v>388</v>
      </c>
      <c r="F411" s="433" t="s">
        <v>4075</v>
      </c>
      <c r="G411" s="432" t="s">
        <v>381</v>
      </c>
      <c r="H411" s="432" t="s">
        <v>1622</v>
      </c>
      <c r="I411" s="432" t="s">
        <v>1622</v>
      </c>
      <c r="J411" s="432" t="s">
        <v>1623</v>
      </c>
      <c r="K411" s="432" t="s">
        <v>1624</v>
      </c>
      <c r="L411" s="434">
        <v>131.37</v>
      </c>
      <c r="M411" s="434">
        <v>4</v>
      </c>
      <c r="N411" s="435">
        <v>525.48</v>
      </c>
    </row>
    <row r="412" spans="1:14" ht="14.4" customHeight="1" x14ac:dyDescent="0.3">
      <c r="A412" s="430" t="s">
        <v>737</v>
      </c>
      <c r="B412" s="431" t="s">
        <v>4028</v>
      </c>
      <c r="C412" s="432" t="s">
        <v>738</v>
      </c>
      <c r="D412" s="433" t="s">
        <v>4045</v>
      </c>
      <c r="E412" s="432" t="s">
        <v>388</v>
      </c>
      <c r="F412" s="433" t="s">
        <v>4075</v>
      </c>
      <c r="G412" s="432" t="s">
        <v>381</v>
      </c>
      <c r="H412" s="432" t="s">
        <v>1625</v>
      </c>
      <c r="I412" s="432" t="s">
        <v>1625</v>
      </c>
      <c r="J412" s="432" t="s">
        <v>1626</v>
      </c>
      <c r="K412" s="432" t="s">
        <v>1627</v>
      </c>
      <c r="L412" s="434">
        <v>43.999999999999986</v>
      </c>
      <c r="M412" s="434">
        <v>2</v>
      </c>
      <c r="N412" s="435">
        <v>87.999999999999972</v>
      </c>
    </row>
    <row r="413" spans="1:14" ht="14.4" customHeight="1" x14ac:dyDescent="0.3">
      <c r="A413" s="430" t="s">
        <v>737</v>
      </c>
      <c r="B413" s="431" t="s">
        <v>4028</v>
      </c>
      <c r="C413" s="432" t="s">
        <v>738</v>
      </c>
      <c r="D413" s="433" t="s">
        <v>4045</v>
      </c>
      <c r="E413" s="432" t="s">
        <v>388</v>
      </c>
      <c r="F413" s="433" t="s">
        <v>4075</v>
      </c>
      <c r="G413" s="432" t="s">
        <v>381</v>
      </c>
      <c r="H413" s="432" t="s">
        <v>1628</v>
      </c>
      <c r="I413" s="432" t="s">
        <v>1628</v>
      </c>
      <c r="J413" s="432" t="s">
        <v>1626</v>
      </c>
      <c r="K413" s="432" t="s">
        <v>1629</v>
      </c>
      <c r="L413" s="434">
        <v>110</v>
      </c>
      <c r="M413" s="434">
        <v>5</v>
      </c>
      <c r="N413" s="435">
        <v>550</v>
      </c>
    </row>
    <row r="414" spans="1:14" ht="14.4" customHeight="1" x14ac:dyDescent="0.3">
      <c r="A414" s="430" t="s">
        <v>737</v>
      </c>
      <c r="B414" s="431" t="s">
        <v>4028</v>
      </c>
      <c r="C414" s="432" t="s">
        <v>738</v>
      </c>
      <c r="D414" s="433" t="s">
        <v>4045</v>
      </c>
      <c r="E414" s="432" t="s">
        <v>388</v>
      </c>
      <c r="F414" s="433" t="s">
        <v>4075</v>
      </c>
      <c r="G414" s="432" t="s">
        <v>381</v>
      </c>
      <c r="H414" s="432" t="s">
        <v>1630</v>
      </c>
      <c r="I414" s="432" t="s">
        <v>1630</v>
      </c>
      <c r="J414" s="432" t="s">
        <v>1235</v>
      </c>
      <c r="K414" s="432" t="s">
        <v>1631</v>
      </c>
      <c r="L414" s="434">
        <v>74.889785947159396</v>
      </c>
      <c r="M414" s="434">
        <v>1</v>
      </c>
      <c r="N414" s="435">
        <v>74.889785947159396</v>
      </c>
    </row>
    <row r="415" spans="1:14" ht="14.4" customHeight="1" x14ac:dyDescent="0.3">
      <c r="A415" s="430" t="s">
        <v>737</v>
      </c>
      <c r="B415" s="431" t="s">
        <v>4028</v>
      </c>
      <c r="C415" s="432" t="s">
        <v>738</v>
      </c>
      <c r="D415" s="433" t="s">
        <v>4045</v>
      </c>
      <c r="E415" s="432" t="s">
        <v>388</v>
      </c>
      <c r="F415" s="433" t="s">
        <v>4075</v>
      </c>
      <c r="G415" s="432" t="s">
        <v>381</v>
      </c>
      <c r="H415" s="432" t="s">
        <v>1632</v>
      </c>
      <c r="I415" s="432" t="s">
        <v>1632</v>
      </c>
      <c r="J415" s="432" t="s">
        <v>1633</v>
      </c>
      <c r="K415" s="432" t="s">
        <v>1634</v>
      </c>
      <c r="L415" s="434">
        <v>110.00000000000001</v>
      </c>
      <c r="M415" s="434">
        <v>2</v>
      </c>
      <c r="N415" s="435">
        <v>220.00000000000003</v>
      </c>
    </row>
    <row r="416" spans="1:14" ht="14.4" customHeight="1" x14ac:dyDescent="0.3">
      <c r="A416" s="430" t="s">
        <v>737</v>
      </c>
      <c r="B416" s="431" t="s">
        <v>4028</v>
      </c>
      <c r="C416" s="432" t="s">
        <v>738</v>
      </c>
      <c r="D416" s="433" t="s">
        <v>4045</v>
      </c>
      <c r="E416" s="432" t="s">
        <v>388</v>
      </c>
      <c r="F416" s="433" t="s">
        <v>4075</v>
      </c>
      <c r="G416" s="432" t="s">
        <v>381</v>
      </c>
      <c r="H416" s="432" t="s">
        <v>1635</v>
      </c>
      <c r="I416" s="432" t="s">
        <v>1635</v>
      </c>
      <c r="J416" s="432" t="s">
        <v>1636</v>
      </c>
      <c r="K416" s="432" t="s">
        <v>1637</v>
      </c>
      <c r="L416" s="434">
        <v>383.57</v>
      </c>
      <c r="M416" s="434">
        <v>1</v>
      </c>
      <c r="N416" s="435">
        <v>383.57</v>
      </c>
    </row>
    <row r="417" spans="1:14" ht="14.4" customHeight="1" x14ac:dyDescent="0.3">
      <c r="A417" s="430" t="s">
        <v>737</v>
      </c>
      <c r="B417" s="431" t="s">
        <v>4028</v>
      </c>
      <c r="C417" s="432" t="s">
        <v>738</v>
      </c>
      <c r="D417" s="433" t="s">
        <v>4045</v>
      </c>
      <c r="E417" s="432" t="s">
        <v>388</v>
      </c>
      <c r="F417" s="433" t="s">
        <v>4075</v>
      </c>
      <c r="G417" s="432" t="s">
        <v>381</v>
      </c>
      <c r="H417" s="432" t="s">
        <v>1638</v>
      </c>
      <c r="I417" s="432" t="s">
        <v>394</v>
      </c>
      <c r="J417" s="432" t="s">
        <v>1639</v>
      </c>
      <c r="K417" s="432" t="s">
        <v>1640</v>
      </c>
      <c r="L417" s="434">
        <v>50</v>
      </c>
      <c r="M417" s="434">
        <v>2</v>
      </c>
      <c r="N417" s="435">
        <v>100</v>
      </c>
    </row>
    <row r="418" spans="1:14" ht="14.4" customHeight="1" x14ac:dyDescent="0.3">
      <c r="A418" s="430" t="s">
        <v>737</v>
      </c>
      <c r="B418" s="431" t="s">
        <v>4028</v>
      </c>
      <c r="C418" s="432" t="s">
        <v>738</v>
      </c>
      <c r="D418" s="433" t="s">
        <v>4045</v>
      </c>
      <c r="E418" s="432" t="s">
        <v>388</v>
      </c>
      <c r="F418" s="433" t="s">
        <v>4075</v>
      </c>
      <c r="G418" s="432" t="s">
        <v>381</v>
      </c>
      <c r="H418" s="432" t="s">
        <v>1641</v>
      </c>
      <c r="I418" s="432" t="s">
        <v>1641</v>
      </c>
      <c r="J418" s="432" t="s">
        <v>1642</v>
      </c>
      <c r="K418" s="432" t="s">
        <v>1643</v>
      </c>
      <c r="L418" s="434">
        <v>176.59689225958115</v>
      </c>
      <c r="M418" s="434">
        <v>16</v>
      </c>
      <c r="N418" s="435">
        <v>2825.5502761532985</v>
      </c>
    </row>
    <row r="419" spans="1:14" ht="14.4" customHeight="1" x14ac:dyDescent="0.3">
      <c r="A419" s="430" t="s">
        <v>737</v>
      </c>
      <c r="B419" s="431" t="s">
        <v>4028</v>
      </c>
      <c r="C419" s="432" t="s">
        <v>738</v>
      </c>
      <c r="D419" s="433" t="s">
        <v>4045</v>
      </c>
      <c r="E419" s="432" t="s">
        <v>388</v>
      </c>
      <c r="F419" s="433" t="s">
        <v>4075</v>
      </c>
      <c r="G419" s="432" t="s">
        <v>381</v>
      </c>
      <c r="H419" s="432" t="s">
        <v>1644</v>
      </c>
      <c r="I419" s="432" t="s">
        <v>1644</v>
      </c>
      <c r="J419" s="432" t="s">
        <v>1645</v>
      </c>
      <c r="K419" s="432" t="s">
        <v>1646</v>
      </c>
      <c r="L419" s="434">
        <v>2687.2603950394491</v>
      </c>
      <c r="M419" s="434">
        <v>3</v>
      </c>
      <c r="N419" s="435">
        <v>8061.7811851183478</v>
      </c>
    </row>
    <row r="420" spans="1:14" ht="14.4" customHeight="1" x14ac:dyDescent="0.3">
      <c r="A420" s="430" t="s">
        <v>737</v>
      </c>
      <c r="B420" s="431" t="s">
        <v>4028</v>
      </c>
      <c r="C420" s="432" t="s">
        <v>738</v>
      </c>
      <c r="D420" s="433" t="s">
        <v>4045</v>
      </c>
      <c r="E420" s="432" t="s">
        <v>388</v>
      </c>
      <c r="F420" s="433" t="s">
        <v>4075</v>
      </c>
      <c r="G420" s="432" t="s">
        <v>381</v>
      </c>
      <c r="H420" s="432" t="s">
        <v>1647</v>
      </c>
      <c r="I420" s="432" t="s">
        <v>1647</v>
      </c>
      <c r="J420" s="432" t="s">
        <v>1648</v>
      </c>
      <c r="K420" s="432" t="s">
        <v>1649</v>
      </c>
      <c r="L420" s="434">
        <v>226.88</v>
      </c>
      <c r="M420" s="434">
        <v>1</v>
      </c>
      <c r="N420" s="435">
        <v>226.88</v>
      </c>
    </row>
    <row r="421" spans="1:14" ht="14.4" customHeight="1" x14ac:dyDescent="0.3">
      <c r="A421" s="430" t="s">
        <v>737</v>
      </c>
      <c r="B421" s="431" t="s">
        <v>4028</v>
      </c>
      <c r="C421" s="432" t="s">
        <v>738</v>
      </c>
      <c r="D421" s="433" t="s">
        <v>4045</v>
      </c>
      <c r="E421" s="432" t="s">
        <v>388</v>
      </c>
      <c r="F421" s="433" t="s">
        <v>4075</v>
      </c>
      <c r="G421" s="432" t="s">
        <v>381</v>
      </c>
      <c r="H421" s="432" t="s">
        <v>1650</v>
      </c>
      <c r="I421" s="432" t="s">
        <v>1650</v>
      </c>
      <c r="J421" s="432" t="s">
        <v>1651</v>
      </c>
      <c r="K421" s="432" t="s">
        <v>1328</v>
      </c>
      <c r="L421" s="434">
        <v>264.99</v>
      </c>
      <c r="M421" s="434">
        <v>6</v>
      </c>
      <c r="N421" s="435">
        <v>1589.94</v>
      </c>
    </row>
    <row r="422" spans="1:14" ht="14.4" customHeight="1" x14ac:dyDescent="0.3">
      <c r="A422" s="430" t="s">
        <v>737</v>
      </c>
      <c r="B422" s="431" t="s">
        <v>4028</v>
      </c>
      <c r="C422" s="432" t="s">
        <v>738</v>
      </c>
      <c r="D422" s="433" t="s">
        <v>4045</v>
      </c>
      <c r="E422" s="432" t="s">
        <v>388</v>
      </c>
      <c r="F422" s="433" t="s">
        <v>4075</v>
      </c>
      <c r="G422" s="432" t="s">
        <v>381</v>
      </c>
      <c r="H422" s="432" t="s">
        <v>1652</v>
      </c>
      <c r="I422" s="432" t="s">
        <v>394</v>
      </c>
      <c r="J422" s="432" t="s">
        <v>1653</v>
      </c>
      <c r="K422" s="432"/>
      <c r="L422" s="434">
        <v>71.829999999999984</v>
      </c>
      <c r="M422" s="434">
        <v>12</v>
      </c>
      <c r="N422" s="435">
        <v>861.95999999999981</v>
      </c>
    </row>
    <row r="423" spans="1:14" ht="14.4" customHeight="1" x14ac:dyDescent="0.3">
      <c r="A423" s="430" t="s">
        <v>737</v>
      </c>
      <c r="B423" s="431" t="s">
        <v>4028</v>
      </c>
      <c r="C423" s="432" t="s">
        <v>738</v>
      </c>
      <c r="D423" s="433" t="s">
        <v>4045</v>
      </c>
      <c r="E423" s="432" t="s">
        <v>388</v>
      </c>
      <c r="F423" s="433" t="s">
        <v>4075</v>
      </c>
      <c r="G423" s="432" t="s">
        <v>381</v>
      </c>
      <c r="H423" s="432" t="s">
        <v>1654</v>
      </c>
      <c r="I423" s="432" t="s">
        <v>1654</v>
      </c>
      <c r="J423" s="432" t="s">
        <v>1648</v>
      </c>
      <c r="K423" s="432" t="s">
        <v>1655</v>
      </c>
      <c r="L423" s="434">
        <v>68.569999999999979</v>
      </c>
      <c r="M423" s="434">
        <v>2</v>
      </c>
      <c r="N423" s="435">
        <v>137.13999999999996</v>
      </c>
    </row>
    <row r="424" spans="1:14" ht="14.4" customHeight="1" x14ac:dyDescent="0.3">
      <c r="A424" s="430" t="s">
        <v>737</v>
      </c>
      <c r="B424" s="431" t="s">
        <v>4028</v>
      </c>
      <c r="C424" s="432" t="s">
        <v>738</v>
      </c>
      <c r="D424" s="433" t="s">
        <v>4045</v>
      </c>
      <c r="E424" s="432" t="s">
        <v>388</v>
      </c>
      <c r="F424" s="433" t="s">
        <v>4075</v>
      </c>
      <c r="G424" s="432" t="s">
        <v>381</v>
      </c>
      <c r="H424" s="432" t="s">
        <v>1656</v>
      </c>
      <c r="I424" s="432" t="s">
        <v>1656</v>
      </c>
      <c r="J424" s="432" t="s">
        <v>1657</v>
      </c>
      <c r="K424" s="432" t="s">
        <v>1658</v>
      </c>
      <c r="L424" s="434">
        <v>793.32</v>
      </c>
      <c r="M424" s="434">
        <v>5</v>
      </c>
      <c r="N424" s="435">
        <v>3966.6000000000004</v>
      </c>
    </row>
    <row r="425" spans="1:14" ht="14.4" customHeight="1" x14ac:dyDescent="0.3">
      <c r="A425" s="430" t="s">
        <v>737</v>
      </c>
      <c r="B425" s="431" t="s">
        <v>4028</v>
      </c>
      <c r="C425" s="432" t="s">
        <v>738</v>
      </c>
      <c r="D425" s="433" t="s">
        <v>4045</v>
      </c>
      <c r="E425" s="432" t="s">
        <v>388</v>
      </c>
      <c r="F425" s="433" t="s">
        <v>4075</v>
      </c>
      <c r="G425" s="432" t="s">
        <v>381</v>
      </c>
      <c r="H425" s="432" t="s">
        <v>1659</v>
      </c>
      <c r="I425" s="432" t="s">
        <v>1659</v>
      </c>
      <c r="J425" s="432" t="s">
        <v>1660</v>
      </c>
      <c r="K425" s="432" t="s">
        <v>1661</v>
      </c>
      <c r="L425" s="434">
        <v>1.1299999999999999</v>
      </c>
      <c r="M425" s="434">
        <v>4</v>
      </c>
      <c r="N425" s="435">
        <v>4.5199999999999996</v>
      </c>
    </row>
    <row r="426" spans="1:14" ht="14.4" customHeight="1" x14ac:dyDescent="0.3">
      <c r="A426" s="430" t="s">
        <v>737</v>
      </c>
      <c r="B426" s="431" t="s">
        <v>4028</v>
      </c>
      <c r="C426" s="432" t="s">
        <v>738</v>
      </c>
      <c r="D426" s="433" t="s">
        <v>4045</v>
      </c>
      <c r="E426" s="432" t="s">
        <v>388</v>
      </c>
      <c r="F426" s="433" t="s">
        <v>4075</v>
      </c>
      <c r="G426" s="432" t="s">
        <v>381</v>
      </c>
      <c r="H426" s="432" t="s">
        <v>1662</v>
      </c>
      <c r="I426" s="432" t="s">
        <v>1662</v>
      </c>
      <c r="J426" s="432" t="s">
        <v>1582</v>
      </c>
      <c r="K426" s="432" t="s">
        <v>1663</v>
      </c>
      <c r="L426" s="434">
        <v>25.99</v>
      </c>
      <c r="M426" s="434">
        <v>7</v>
      </c>
      <c r="N426" s="435">
        <v>181.92999999999998</v>
      </c>
    </row>
    <row r="427" spans="1:14" ht="14.4" customHeight="1" x14ac:dyDescent="0.3">
      <c r="A427" s="430" t="s">
        <v>737</v>
      </c>
      <c r="B427" s="431" t="s">
        <v>4028</v>
      </c>
      <c r="C427" s="432" t="s">
        <v>738</v>
      </c>
      <c r="D427" s="433" t="s">
        <v>4045</v>
      </c>
      <c r="E427" s="432" t="s">
        <v>388</v>
      </c>
      <c r="F427" s="433" t="s">
        <v>4075</v>
      </c>
      <c r="G427" s="432" t="s">
        <v>381</v>
      </c>
      <c r="H427" s="432" t="s">
        <v>1664</v>
      </c>
      <c r="I427" s="432" t="s">
        <v>1664</v>
      </c>
      <c r="J427" s="432" t="s">
        <v>1665</v>
      </c>
      <c r="K427" s="432" t="s">
        <v>1666</v>
      </c>
      <c r="L427" s="434">
        <v>945.64000000000021</v>
      </c>
      <c r="M427" s="434">
        <v>1</v>
      </c>
      <c r="N427" s="435">
        <v>945.64000000000021</v>
      </c>
    </row>
    <row r="428" spans="1:14" ht="14.4" customHeight="1" x14ac:dyDescent="0.3">
      <c r="A428" s="430" t="s">
        <v>737</v>
      </c>
      <c r="B428" s="431" t="s">
        <v>4028</v>
      </c>
      <c r="C428" s="432" t="s">
        <v>738</v>
      </c>
      <c r="D428" s="433" t="s">
        <v>4045</v>
      </c>
      <c r="E428" s="432" t="s">
        <v>388</v>
      </c>
      <c r="F428" s="433" t="s">
        <v>4075</v>
      </c>
      <c r="G428" s="432" t="s">
        <v>381</v>
      </c>
      <c r="H428" s="432" t="s">
        <v>1667</v>
      </c>
      <c r="I428" s="432" t="s">
        <v>1667</v>
      </c>
      <c r="J428" s="432" t="s">
        <v>1668</v>
      </c>
      <c r="K428" s="432" t="s">
        <v>1669</v>
      </c>
      <c r="L428" s="434">
        <v>572.32000000000016</v>
      </c>
      <c r="M428" s="434">
        <v>3</v>
      </c>
      <c r="N428" s="435">
        <v>1716.9600000000005</v>
      </c>
    </row>
    <row r="429" spans="1:14" ht="14.4" customHeight="1" x14ac:dyDescent="0.3">
      <c r="A429" s="430" t="s">
        <v>737</v>
      </c>
      <c r="B429" s="431" t="s">
        <v>4028</v>
      </c>
      <c r="C429" s="432" t="s">
        <v>738</v>
      </c>
      <c r="D429" s="433" t="s">
        <v>4045</v>
      </c>
      <c r="E429" s="432" t="s">
        <v>388</v>
      </c>
      <c r="F429" s="433" t="s">
        <v>4075</v>
      </c>
      <c r="G429" s="432" t="s">
        <v>381</v>
      </c>
      <c r="H429" s="432" t="s">
        <v>1670</v>
      </c>
      <c r="I429" s="432" t="s">
        <v>1670</v>
      </c>
      <c r="J429" s="432" t="s">
        <v>1671</v>
      </c>
      <c r="K429" s="432" t="s">
        <v>1672</v>
      </c>
      <c r="L429" s="434">
        <v>64.27</v>
      </c>
      <c r="M429" s="434">
        <v>1</v>
      </c>
      <c r="N429" s="435">
        <v>64.27</v>
      </c>
    </row>
    <row r="430" spans="1:14" ht="14.4" customHeight="1" x14ac:dyDescent="0.3">
      <c r="A430" s="430" t="s">
        <v>737</v>
      </c>
      <c r="B430" s="431" t="s">
        <v>4028</v>
      </c>
      <c r="C430" s="432" t="s">
        <v>738</v>
      </c>
      <c r="D430" s="433" t="s">
        <v>4045</v>
      </c>
      <c r="E430" s="432" t="s">
        <v>388</v>
      </c>
      <c r="F430" s="433" t="s">
        <v>4075</v>
      </c>
      <c r="G430" s="432" t="s">
        <v>381</v>
      </c>
      <c r="H430" s="432" t="s">
        <v>1673</v>
      </c>
      <c r="I430" s="432" t="s">
        <v>1673</v>
      </c>
      <c r="J430" s="432" t="s">
        <v>1674</v>
      </c>
      <c r="K430" s="432" t="s">
        <v>1675</v>
      </c>
      <c r="L430" s="434">
        <v>86.420002957141747</v>
      </c>
      <c r="M430" s="434">
        <v>2</v>
      </c>
      <c r="N430" s="435">
        <v>172.84000591428349</v>
      </c>
    </row>
    <row r="431" spans="1:14" ht="14.4" customHeight="1" x14ac:dyDescent="0.3">
      <c r="A431" s="430" t="s">
        <v>737</v>
      </c>
      <c r="B431" s="431" t="s">
        <v>4028</v>
      </c>
      <c r="C431" s="432" t="s">
        <v>738</v>
      </c>
      <c r="D431" s="433" t="s">
        <v>4045</v>
      </c>
      <c r="E431" s="432" t="s">
        <v>388</v>
      </c>
      <c r="F431" s="433" t="s">
        <v>4075</v>
      </c>
      <c r="G431" s="432" t="s">
        <v>381</v>
      </c>
      <c r="H431" s="432" t="s">
        <v>1676</v>
      </c>
      <c r="I431" s="432" t="s">
        <v>1676</v>
      </c>
      <c r="J431" s="432" t="s">
        <v>1677</v>
      </c>
      <c r="K431" s="432" t="s">
        <v>1678</v>
      </c>
      <c r="L431" s="434">
        <v>88.48</v>
      </c>
      <c r="M431" s="434">
        <v>1</v>
      </c>
      <c r="N431" s="435">
        <v>88.48</v>
      </c>
    </row>
    <row r="432" spans="1:14" ht="14.4" customHeight="1" x14ac:dyDescent="0.3">
      <c r="A432" s="430" t="s">
        <v>737</v>
      </c>
      <c r="B432" s="431" t="s">
        <v>4028</v>
      </c>
      <c r="C432" s="432" t="s">
        <v>738</v>
      </c>
      <c r="D432" s="433" t="s">
        <v>4045</v>
      </c>
      <c r="E432" s="432" t="s">
        <v>388</v>
      </c>
      <c r="F432" s="433" t="s">
        <v>4075</v>
      </c>
      <c r="G432" s="432" t="s">
        <v>381</v>
      </c>
      <c r="H432" s="432" t="s">
        <v>1679</v>
      </c>
      <c r="I432" s="432" t="s">
        <v>1679</v>
      </c>
      <c r="J432" s="432" t="s">
        <v>1680</v>
      </c>
      <c r="K432" s="432" t="s">
        <v>1681</v>
      </c>
      <c r="L432" s="434">
        <v>284.86850000000004</v>
      </c>
      <c r="M432" s="434">
        <v>2</v>
      </c>
      <c r="N432" s="435">
        <v>569.73700000000008</v>
      </c>
    </row>
    <row r="433" spans="1:14" ht="14.4" customHeight="1" x14ac:dyDescent="0.3">
      <c r="A433" s="430" t="s">
        <v>737</v>
      </c>
      <c r="B433" s="431" t="s">
        <v>4028</v>
      </c>
      <c r="C433" s="432" t="s">
        <v>738</v>
      </c>
      <c r="D433" s="433" t="s">
        <v>4045</v>
      </c>
      <c r="E433" s="432" t="s">
        <v>388</v>
      </c>
      <c r="F433" s="433" t="s">
        <v>4075</v>
      </c>
      <c r="G433" s="432" t="s">
        <v>381</v>
      </c>
      <c r="H433" s="432" t="s">
        <v>1682</v>
      </c>
      <c r="I433" s="432" t="s">
        <v>1682</v>
      </c>
      <c r="J433" s="432" t="s">
        <v>1683</v>
      </c>
      <c r="K433" s="432" t="s">
        <v>935</v>
      </c>
      <c r="L433" s="434">
        <v>62.209709134353979</v>
      </c>
      <c r="M433" s="434">
        <v>6</v>
      </c>
      <c r="N433" s="435">
        <v>373.25825480612389</v>
      </c>
    </row>
    <row r="434" spans="1:14" ht="14.4" customHeight="1" x14ac:dyDescent="0.3">
      <c r="A434" s="430" t="s">
        <v>737</v>
      </c>
      <c r="B434" s="431" t="s">
        <v>4028</v>
      </c>
      <c r="C434" s="432" t="s">
        <v>738</v>
      </c>
      <c r="D434" s="433" t="s">
        <v>4045</v>
      </c>
      <c r="E434" s="432" t="s">
        <v>388</v>
      </c>
      <c r="F434" s="433" t="s">
        <v>4075</v>
      </c>
      <c r="G434" s="432" t="s">
        <v>381</v>
      </c>
      <c r="H434" s="432" t="s">
        <v>1684</v>
      </c>
      <c r="I434" s="432" t="s">
        <v>1684</v>
      </c>
      <c r="J434" s="432" t="s">
        <v>1674</v>
      </c>
      <c r="K434" s="432" t="s">
        <v>1685</v>
      </c>
      <c r="L434" s="434">
        <v>65.190986355248782</v>
      </c>
      <c r="M434" s="434">
        <v>20</v>
      </c>
      <c r="N434" s="435">
        <v>1303.8197271049758</v>
      </c>
    </row>
    <row r="435" spans="1:14" ht="14.4" customHeight="1" x14ac:dyDescent="0.3">
      <c r="A435" s="430" t="s">
        <v>737</v>
      </c>
      <c r="B435" s="431" t="s">
        <v>4028</v>
      </c>
      <c r="C435" s="432" t="s">
        <v>738</v>
      </c>
      <c r="D435" s="433" t="s">
        <v>4045</v>
      </c>
      <c r="E435" s="432" t="s">
        <v>388</v>
      </c>
      <c r="F435" s="433" t="s">
        <v>4075</v>
      </c>
      <c r="G435" s="432" t="s">
        <v>381</v>
      </c>
      <c r="H435" s="432" t="s">
        <v>1686</v>
      </c>
      <c r="I435" s="432" t="s">
        <v>1686</v>
      </c>
      <c r="J435" s="432" t="s">
        <v>1687</v>
      </c>
      <c r="K435" s="432" t="s">
        <v>1688</v>
      </c>
      <c r="L435" s="434">
        <v>56.490000000000016</v>
      </c>
      <c r="M435" s="434">
        <v>2</v>
      </c>
      <c r="N435" s="435">
        <v>112.98000000000003</v>
      </c>
    </row>
    <row r="436" spans="1:14" ht="14.4" customHeight="1" x14ac:dyDescent="0.3">
      <c r="A436" s="430" t="s">
        <v>737</v>
      </c>
      <c r="B436" s="431" t="s">
        <v>4028</v>
      </c>
      <c r="C436" s="432" t="s">
        <v>738</v>
      </c>
      <c r="D436" s="433" t="s">
        <v>4045</v>
      </c>
      <c r="E436" s="432" t="s">
        <v>388</v>
      </c>
      <c r="F436" s="433" t="s">
        <v>4075</v>
      </c>
      <c r="G436" s="432" t="s">
        <v>381</v>
      </c>
      <c r="H436" s="432" t="s">
        <v>1689</v>
      </c>
      <c r="I436" s="432" t="s">
        <v>1689</v>
      </c>
      <c r="J436" s="432" t="s">
        <v>1690</v>
      </c>
      <c r="K436" s="432" t="s">
        <v>1691</v>
      </c>
      <c r="L436" s="434">
        <v>123.95711111111112</v>
      </c>
      <c r="M436" s="434">
        <v>9</v>
      </c>
      <c r="N436" s="435">
        <v>1115.614</v>
      </c>
    </row>
    <row r="437" spans="1:14" ht="14.4" customHeight="1" x14ac:dyDescent="0.3">
      <c r="A437" s="430" t="s">
        <v>737</v>
      </c>
      <c r="B437" s="431" t="s">
        <v>4028</v>
      </c>
      <c r="C437" s="432" t="s">
        <v>738</v>
      </c>
      <c r="D437" s="433" t="s">
        <v>4045</v>
      </c>
      <c r="E437" s="432" t="s">
        <v>388</v>
      </c>
      <c r="F437" s="433" t="s">
        <v>4075</v>
      </c>
      <c r="G437" s="432" t="s">
        <v>381</v>
      </c>
      <c r="H437" s="432" t="s">
        <v>1692</v>
      </c>
      <c r="I437" s="432" t="s">
        <v>1693</v>
      </c>
      <c r="J437" s="432" t="s">
        <v>1694</v>
      </c>
      <c r="K437" s="432" t="s">
        <v>1695</v>
      </c>
      <c r="L437" s="434">
        <v>111.59584328735303</v>
      </c>
      <c r="M437" s="434">
        <v>25</v>
      </c>
      <c r="N437" s="435">
        <v>2789.8960821838259</v>
      </c>
    </row>
    <row r="438" spans="1:14" ht="14.4" customHeight="1" x14ac:dyDescent="0.3">
      <c r="A438" s="430" t="s">
        <v>737</v>
      </c>
      <c r="B438" s="431" t="s">
        <v>4028</v>
      </c>
      <c r="C438" s="432" t="s">
        <v>738</v>
      </c>
      <c r="D438" s="433" t="s">
        <v>4045</v>
      </c>
      <c r="E438" s="432" t="s">
        <v>388</v>
      </c>
      <c r="F438" s="433" t="s">
        <v>4075</v>
      </c>
      <c r="G438" s="432" t="s">
        <v>381</v>
      </c>
      <c r="H438" s="432" t="s">
        <v>1696</v>
      </c>
      <c r="I438" s="432" t="s">
        <v>394</v>
      </c>
      <c r="J438" s="432" t="s">
        <v>1697</v>
      </c>
      <c r="K438" s="432"/>
      <c r="L438" s="434">
        <v>45.829999999999991</v>
      </c>
      <c r="M438" s="434">
        <v>6</v>
      </c>
      <c r="N438" s="435">
        <v>274.97999999999996</v>
      </c>
    </row>
    <row r="439" spans="1:14" ht="14.4" customHeight="1" x14ac:dyDescent="0.3">
      <c r="A439" s="430" t="s">
        <v>737</v>
      </c>
      <c r="B439" s="431" t="s">
        <v>4028</v>
      </c>
      <c r="C439" s="432" t="s">
        <v>738</v>
      </c>
      <c r="D439" s="433" t="s">
        <v>4045</v>
      </c>
      <c r="E439" s="432" t="s">
        <v>388</v>
      </c>
      <c r="F439" s="433" t="s">
        <v>4075</v>
      </c>
      <c r="G439" s="432" t="s">
        <v>381</v>
      </c>
      <c r="H439" s="432" t="s">
        <v>1698</v>
      </c>
      <c r="I439" s="432" t="s">
        <v>394</v>
      </c>
      <c r="J439" s="432" t="s">
        <v>1699</v>
      </c>
      <c r="K439" s="432"/>
      <c r="L439" s="434">
        <v>45.829999999999991</v>
      </c>
      <c r="M439" s="434">
        <v>6</v>
      </c>
      <c r="N439" s="435">
        <v>274.97999999999996</v>
      </c>
    </row>
    <row r="440" spans="1:14" ht="14.4" customHeight="1" x14ac:dyDescent="0.3">
      <c r="A440" s="430" t="s">
        <v>737</v>
      </c>
      <c r="B440" s="431" t="s">
        <v>4028</v>
      </c>
      <c r="C440" s="432" t="s">
        <v>738</v>
      </c>
      <c r="D440" s="433" t="s">
        <v>4045</v>
      </c>
      <c r="E440" s="432" t="s">
        <v>388</v>
      </c>
      <c r="F440" s="433" t="s">
        <v>4075</v>
      </c>
      <c r="G440" s="432" t="s">
        <v>381</v>
      </c>
      <c r="H440" s="432" t="s">
        <v>1700</v>
      </c>
      <c r="I440" s="432" t="s">
        <v>1700</v>
      </c>
      <c r="J440" s="432" t="s">
        <v>1701</v>
      </c>
      <c r="K440" s="432" t="s">
        <v>1702</v>
      </c>
      <c r="L440" s="434">
        <v>73.099999999999994</v>
      </c>
      <c r="M440" s="434">
        <v>8</v>
      </c>
      <c r="N440" s="435">
        <v>584.79999999999995</v>
      </c>
    </row>
    <row r="441" spans="1:14" ht="14.4" customHeight="1" x14ac:dyDescent="0.3">
      <c r="A441" s="430" t="s">
        <v>737</v>
      </c>
      <c r="B441" s="431" t="s">
        <v>4028</v>
      </c>
      <c r="C441" s="432" t="s">
        <v>738</v>
      </c>
      <c r="D441" s="433" t="s">
        <v>4045</v>
      </c>
      <c r="E441" s="432" t="s">
        <v>388</v>
      </c>
      <c r="F441" s="433" t="s">
        <v>4075</v>
      </c>
      <c r="G441" s="432" t="s">
        <v>381</v>
      </c>
      <c r="H441" s="432" t="s">
        <v>1703</v>
      </c>
      <c r="I441" s="432" t="s">
        <v>1703</v>
      </c>
      <c r="J441" s="432" t="s">
        <v>1704</v>
      </c>
      <c r="K441" s="432" t="s">
        <v>1705</v>
      </c>
      <c r="L441" s="434">
        <v>264.99</v>
      </c>
      <c r="M441" s="434">
        <v>1</v>
      </c>
      <c r="N441" s="435">
        <v>264.99</v>
      </c>
    </row>
    <row r="442" spans="1:14" ht="14.4" customHeight="1" x14ac:dyDescent="0.3">
      <c r="A442" s="430" t="s">
        <v>737</v>
      </c>
      <c r="B442" s="431" t="s">
        <v>4028</v>
      </c>
      <c r="C442" s="432" t="s">
        <v>738</v>
      </c>
      <c r="D442" s="433" t="s">
        <v>4045</v>
      </c>
      <c r="E442" s="432" t="s">
        <v>388</v>
      </c>
      <c r="F442" s="433" t="s">
        <v>4075</v>
      </c>
      <c r="G442" s="432" t="s">
        <v>381</v>
      </c>
      <c r="H442" s="432" t="s">
        <v>1706</v>
      </c>
      <c r="I442" s="432" t="s">
        <v>1706</v>
      </c>
      <c r="J442" s="432" t="s">
        <v>1707</v>
      </c>
      <c r="K442" s="432" t="s">
        <v>1708</v>
      </c>
      <c r="L442" s="434">
        <v>220.29999999999995</v>
      </c>
      <c r="M442" s="434">
        <v>4</v>
      </c>
      <c r="N442" s="435">
        <v>881.19999999999982</v>
      </c>
    </row>
    <row r="443" spans="1:14" ht="14.4" customHeight="1" x14ac:dyDescent="0.3">
      <c r="A443" s="430" t="s">
        <v>737</v>
      </c>
      <c r="B443" s="431" t="s">
        <v>4028</v>
      </c>
      <c r="C443" s="432" t="s">
        <v>738</v>
      </c>
      <c r="D443" s="433" t="s">
        <v>4045</v>
      </c>
      <c r="E443" s="432" t="s">
        <v>388</v>
      </c>
      <c r="F443" s="433" t="s">
        <v>4075</v>
      </c>
      <c r="G443" s="432" t="s">
        <v>381</v>
      </c>
      <c r="H443" s="432" t="s">
        <v>1709</v>
      </c>
      <c r="I443" s="432" t="s">
        <v>1709</v>
      </c>
      <c r="J443" s="432" t="s">
        <v>1710</v>
      </c>
      <c r="K443" s="432" t="s">
        <v>1711</v>
      </c>
      <c r="L443" s="434">
        <v>621.5</v>
      </c>
      <c r="M443" s="434">
        <v>1</v>
      </c>
      <c r="N443" s="435">
        <v>621.5</v>
      </c>
    </row>
    <row r="444" spans="1:14" ht="14.4" customHeight="1" x14ac:dyDescent="0.3">
      <c r="A444" s="430" t="s">
        <v>737</v>
      </c>
      <c r="B444" s="431" t="s">
        <v>4028</v>
      </c>
      <c r="C444" s="432" t="s">
        <v>738</v>
      </c>
      <c r="D444" s="433" t="s">
        <v>4045</v>
      </c>
      <c r="E444" s="432" t="s">
        <v>388</v>
      </c>
      <c r="F444" s="433" t="s">
        <v>4075</v>
      </c>
      <c r="G444" s="432" t="s">
        <v>381</v>
      </c>
      <c r="H444" s="432" t="s">
        <v>1712</v>
      </c>
      <c r="I444" s="432" t="s">
        <v>1712</v>
      </c>
      <c r="J444" s="432" t="s">
        <v>1713</v>
      </c>
      <c r="K444" s="432" t="s">
        <v>1714</v>
      </c>
      <c r="L444" s="434">
        <v>372.79999999999995</v>
      </c>
      <c r="M444" s="434">
        <v>13</v>
      </c>
      <c r="N444" s="435">
        <v>4846.3999999999996</v>
      </c>
    </row>
    <row r="445" spans="1:14" ht="14.4" customHeight="1" x14ac:dyDescent="0.3">
      <c r="A445" s="430" t="s">
        <v>737</v>
      </c>
      <c r="B445" s="431" t="s">
        <v>4028</v>
      </c>
      <c r="C445" s="432" t="s">
        <v>738</v>
      </c>
      <c r="D445" s="433" t="s">
        <v>4045</v>
      </c>
      <c r="E445" s="432" t="s">
        <v>388</v>
      </c>
      <c r="F445" s="433" t="s">
        <v>4075</v>
      </c>
      <c r="G445" s="432" t="s">
        <v>381</v>
      </c>
      <c r="H445" s="432" t="s">
        <v>1715</v>
      </c>
      <c r="I445" s="432" t="s">
        <v>1715</v>
      </c>
      <c r="J445" s="432" t="s">
        <v>1716</v>
      </c>
      <c r="K445" s="432" t="s">
        <v>1717</v>
      </c>
      <c r="L445" s="434">
        <v>940.50039495599765</v>
      </c>
      <c r="M445" s="434">
        <v>1</v>
      </c>
      <c r="N445" s="435">
        <v>940.50039495599765</v>
      </c>
    </row>
    <row r="446" spans="1:14" ht="14.4" customHeight="1" x14ac:dyDescent="0.3">
      <c r="A446" s="430" t="s">
        <v>737</v>
      </c>
      <c r="B446" s="431" t="s">
        <v>4028</v>
      </c>
      <c r="C446" s="432" t="s">
        <v>738</v>
      </c>
      <c r="D446" s="433" t="s">
        <v>4045</v>
      </c>
      <c r="E446" s="432" t="s">
        <v>388</v>
      </c>
      <c r="F446" s="433" t="s">
        <v>4075</v>
      </c>
      <c r="G446" s="432" t="s">
        <v>381</v>
      </c>
      <c r="H446" s="432" t="s">
        <v>1718</v>
      </c>
      <c r="I446" s="432" t="s">
        <v>408</v>
      </c>
      <c r="J446" s="432" t="s">
        <v>1719</v>
      </c>
      <c r="K446" s="432" t="s">
        <v>1720</v>
      </c>
      <c r="L446" s="434">
        <v>368.43009595711152</v>
      </c>
      <c r="M446" s="434">
        <v>2</v>
      </c>
      <c r="N446" s="435">
        <v>736.86019191422304</v>
      </c>
    </row>
    <row r="447" spans="1:14" ht="14.4" customHeight="1" x14ac:dyDescent="0.3">
      <c r="A447" s="430" t="s">
        <v>737</v>
      </c>
      <c r="B447" s="431" t="s">
        <v>4028</v>
      </c>
      <c r="C447" s="432" t="s">
        <v>738</v>
      </c>
      <c r="D447" s="433" t="s">
        <v>4045</v>
      </c>
      <c r="E447" s="432" t="s">
        <v>388</v>
      </c>
      <c r="F447" s="433" t="s">
        <v>4075</v>
      </c>
      <c r="G447" s="432" t="s">
        <v>381</v>
      </c>
      <c r="H447" s="432" t="s">
        <v>1721</v>
      </c>
      <c r="I447" s="432" t="s">
        <v>1721</v>
      </c>
      <c r="J447" s="432" t="s">
        <v>1722</v>
      </c>
      <c r="K447" s="432" t="s">
        <v>1723</v>
      </c>
      <c r="L447" s="434">
        <v>72.879860969449382</v>
      </c>
      <c r="M447" s="434">
        <v>4</v>
      </c>
      <c r="N447" s="435">
        <v>291.51944387779753</v>
      </c>
    </row>
    <row r="448" spans="1:14" ht="14.4" customHeight="1" x14ac:dyDescent="0.3">
      <c r="A448" s="430" t="s">
        <v>737</v>
      </c>
      <c r="B448" s="431" t="s">
        <v>4028</v>
      </c>
      <c r="C448" s="432" t="s">
        <v>738</v>
      </c>
      <c r="D448" s="433" t="s">
        <v>4045</v>
      </c>
      <c r="E448" s="432" t="s">
        <v>388</v>
      </c>
      <c r="F448" s="433" t="s">
        <v>4075</v>
      </c>
      <c r="G448" s="432" t="s">
        <v>381</v>
      </c>
      <c r="H448" s="432" t="s">
        <v>1724</v>
      </c>
      <c r="I448" s="432" t="s">
        <v>394</v>
      </c>
      <c r="J448" s="432" t="s">
        <v>1725</v>
      </c>
      <c r="K448" s="432"/>
      <c r="L448" s="434">
        <v>74.268749999999997</v>
      </c>
      <c r="M448" s="434">
        <v>8</v>
      </c>
      <c r="N448" s="435">
        <v>594.15</v>
      </c>
    </row>
    <row r="449" spans="1:14" ht="14.4" customHeight="1" x14ac:dyDescent="0.3">
      <c r="A449" s="430" t="s">
        <v>737</v>
      </c>
      <c r="B449" s="431" t="s">
        <v>4028</v>
      </c>
      <c r="C449" s="432" t="s">
        <v>738</v>
      </c>
      <c r="D449" s="433" t="s">
        <v>4045</v>
      </c>
      <c r="E449" s="432" t="s">
        <v>388</v>
      </c>
      <c r="F449" s="433" t="s">
        <v>4075</v>
      </c>
      <c r="G449" s="432" t="s">
        <v>381</v>
      </c>
      <c r="H449" s="432" t="s">
        <v>1726</v>
      </c>
      <c r="I449" s="432" t="s">
        <v>1726</v>
      </c>
      <c r="J449" s="432" t="s">
        <v>1327</v>
      </c>
      <c r="K449" s="432" t="s">
        <v>1727</v>
      </c>
      <c r="L449" s="434">
        <v>262.09964393655224</v>
      </c>
      <c r="M449" s="434">
        <v>6</v>
      </c>
      <c r="N449" s="435">
        <v>1572.5978636193133</v>
      </c>
    </row>
    <row r="450" spans="1:14" ht="14.4" customHeight="1" x14ac:dyDescent="0.3">
      <c r="A450" s="430" t="s">
        <v>737</v>
      </c>
      <c r="B450" s="431" t="s">
        <v>4028</v>
      </c>
      <c r="C450" s="432" t="s">
        <v>738</v>
      </c>
      <c r="D450" s="433" t="s">
        <v>4045</v>
      </c>
      <c r="E450" s="432" t="s">
        <v>388</v>
      </c>
      <c r="F450" s="433" t="s">
        <v>4075</v>
      </c>
      <c r="G450" s="432" t="s">
        <v>381</v>
      </c>
      <c r="H450" s="432" t="s">
        <v>1728</v>
      </c>
      <c r="I450" s="432" t="s">
        <v>1728</v>
      </c>
      <c r="J450" s="432" t="s">
        <v>1729</v>
      </c>
      <c r="K450" s="432" t="s">
        <v>1730</v>
      </c>
      <c r="L450" s="434">
        <v>184.37000000000012</v>
      </c>
      <c r="M450" s="434">
        <v>1</v>
      </c>
      <c r="N450" s="435">
        <v>184.37000000000012</v>
      </c>
    </row>
    <row r="451" spans="1:14" ht="14.4" customHeight="1" x14ac:dyDescent="0.3">
      <c r="A451" s="430" t="s">
        <v>737</v>
      </c>
      <c r="B451" s="431" t="s">
        <v>4028</v>
      </c>
      <c r="C451" s="432" t="s">
        <v>738</v>
      </c>
      <c r="D451" s="433" t="s">
        <v>4045</v>
      </c>
      <c r="E451" s="432" t="s">
        <v>388</v>
      </c>
      <c r="F451" s="433" t="s">
        <v>4075</v>
      </c>
      <c r="G451" s="432" t="s">
        <v>381</v>
      </c>
      <c r="H451" s="432" t="s">
        <v>1731</v>
      </c>
      <c r="I451" s="432" t="s">
        <v>1731</v>
      </c>
      <c r="J451" s="432" t="s">
        <v>1732</v>
      </c>
      <c r="K451" s="432" t="s">
        <v>1733</v>
      </c>
      <c r="L451" s="434">
        <v>81.899999999999977</v>
      </c>
      <c r="M451" s="434">
        <v>4</v>
      </c>
      <c r="N451" s="435">
        <v>327.59999999999991</v>
      </c>
    </row>
    <row r="452" spans="1:14" ht="14.4" customHeight="1" x14ac:dyDescent="0.3">
      <c r="A452" s="430" t="s">
        <v>737</v>
      </c>
      <c r="B452" s="431" t="s">
        <v>4028</v>
      </c>
      <c r="C452" s="432" t="s">
        <v>738</v>
      </c>
      <c r="D452" s="433" t="s">
        <v>4045</v>
      </c>
      <c r="E452" s="432" t="s">
        <v>388</v>
      </c>
      <c r="F452" s="433" t="s">
        <v>4075</v>
      </c>
      <c r="G452" s="432" t="s">
        <v>381</v>
      </c>
      <c r="H452" s="432" t="s">
        <v>1734</v>
      </c>
      <c r="I452" s="432" t="s">
        <v>1734</v>
      </c>
      <c r="J452" s="432" t="s">
        <v>1735</v>
      </c>
      <c r="K452" s="432" t="s">
        <v>1736</v>
      </c>
      <c r="L452" s="434">
        <v>68.236816048621264</v>
      </c>
      <c r="M452" s="434">
        <v>6</v>
      </c>
      <c r="N452" s="435">
        <v>409.42089629172756</v>
      </c>
    </row>
    <row r="453" spans="1:14" ht="14.4" customHeight="1" x14ac:dyDescent="0.3">
      <c r="A453" s="430" t="s">
        <v>737</v>
      </c>
      <c r="B453" s="431" t="s">
        <v>4028</v>
      </c>
      <c r="C453" s="432" t="s">
        <v>738</v>
      </c>
      <c r="D453" s="433" t="s">
        <v>4045</v>
      </c>
      <c r="E453" s="432" t="s">
        <v>388</v>
      </c>
      <c r="F453" s="433" t="s">
        <v>4075</v>
      </c>
      <c r="G453" s="432" t="s">
        <v>381</v>
      </c>
      <c r="H453" s="432" t="s">
        <v>1737</v>
      </c>
      <c r="I453" s="432" t="s">
        <v>1737</v>
      </c>
      <c r="J453" s="432" t="s">
        <v>1566</v>
      </c>
      <c r="K453" s="432" t="s">
        <v>1738</v>
      </c>
      <c r="L453" s="434">
        <v>238.84599999999995</v>
      </c>
      <c r="M453" s="434">
        <v>5</v>
      </c>
      <c r="N453" s="435">
        <v>1194.2299999999998</v>
      </c>
    </row>
    <row r="454" spans="1:14" ht="14.4" customHeight="1" x14ac:dyDescent="0.3">
      <c r="A454" s="430" t="s">
        <v>737</v>
      </c>
      <c r="B454" s="431" t="s">
        <v>4028</v>
      </c>
      <c r="C454" s="432" t="s">
        <v>738</v>
      </c>
      <c r="D454" s="433" t="s">
        <v>4045</v>
      </c>
      <c r="E454" s="432" t="s">
        <v>388</v>
      </c>
      <c r="F454" s="433" t="s">
        <v>4075</v>
      </c>
      <c r="G454" s="432" t="s">
        <v>381</v>
      </c>
      <c r="H454" s="432" t="s">
        <v>1739</v>
      </c>
      <c r="I454" s="432" t="s">
        <v>1739</v>
      </c>
      <c r="J454" s="432" t="s">
        <v>1740</v>
      </c>
      <c r="K454" s="432" t="s">
        <v>1741</v>
      </c>
      <c r="L454" s="434">
        <v>50.3</v>
      </c>
      <c r="M454" s="434">
        <v>2</v>
      </c>
      <c r="N454" s="435">
        <v>100.6</v>
      </c>
    </row>
    <row r="455" spans="1:14" ht="14.4" customHeight="1" x14ac:dyDescent="0.3">
      <c r="A455" s="430" t="s">
        <v>737</v>
      </c>
      <c r="B455" s="431" t="s">
        <v>4028</v>
      </c>
      <c r="C455" s="432" t="s">
        <v>738</v>
      </c>
      <c r="D455" s="433" t="s">
        <v>4045</v>
      </c>
      <c r="E455" s="432" t="s">
        <v>388</v>
      </c>
      <c r="F455" s="433" t="s">
        <v>4075</v>
      </c>
      <c r="G455" s="432" t="s">
        <v>381</v>
      </c>
      <c r="H455" s="432" t="s">
        <v>1742</v>
      </c>
      <c r="I455" s="432" t="s">
        <v>1742</v>
      </c>
      <c r="J455" s="432" t="s">
        <v>1743</v>
      </c>
      <c r="K455" s="432" t="s">
        <v>1744</v>
      </c>
      <c r="L455" s="434">
        <v>167.97973317846311</v>
      </c>
      <c r="M455" s="434">
        <v>1</v>
      </c>
      <c r="N455" s="435">
        <v>167.97973317846311</v>
      </c>
    </row>
    <row r="456" spans="1:14" ht="14.4" customHeight="1" x14ac:dyDescent="0.3">
      <c r="A456" s="430" t="s">
        <v>737</v>
      </c>
      <c r="B456" s="431" t="s">
        <v>4028</v>
      </c>
      <c r="C456" s="432" t="s">
        <v>738</v>
      </c>
      <c r="D456" s="433" t="s">
        <v>4045</v>
      </c>
      <c r="E456" s="432" t="s">
        <v>388</v>
      </c>
      <c r="F456" s="433" t="s">
        <v>4075</v>
      </c>
      <c r="G456" s="432" t="s">
        <v>381</v>
      </c>
      <c r="H456" s="432" t="s">
        <v>1745</v>
      </c>
      <c r="I456" s="432" t="s">
        <v>1745</v>
      </c>
      <c r="J456" s="432" t="s">
        <v>1746</v>
      </c>
      <c r="K456" s="432" t="s">
        <v>1197</v>
      </c>
      <c r="L456" s="434">
        <v>291.83999999999997</v>
      </c>
      <c r="M456" s="434">
        <v>2</v>
      </c>
      <c r="N456" s="435">
        <v>583.67999999999995</v>
      </c>
    </row>
    <row r="457" spans="1:14" ht="14.4" customHeight="1" x14ac:dyDescent="0.3">
      <c r="A457" s="430" t="s">
        <v>737</v>
      </c>
      <c r="B457" s="431" t="s">
        <v>4028</v>
      </c>
      <c r="C457" s="432" t="s">
        <v>738</v>
      </c>
      <c r="D457" s="433" t="s">
        <v>4045</v>
      </c>
      <c r="E457" s="432" t="s">
        <v>388</v>
      </c>
      <c r="F457" s="433" t="s">
        <v>4075</v>
      </c>
      <c r="G457" s="432" t="s">
        <v>381</v>
      </c>
      <c r="H457" s="432" t="s">
        <v>1747</v>
      </c>
      <c r="I457" s="432" t="s">
        <v>1747</v>
      </c>
      <c r="J457" s="432" t="s">
        <v>1748</v>
      </c>
      <c r="K457" s="432" t="s">
        <v>1749</v>
      </c>
      <c r="L457" s="434">
        <v>76.220000000000013</v>
      </c>
      <c r="M457" s="434">
        <v>1</v>
      </c>
      <c r="N457" s="435">
        <v>76.220000000000013</v>
      </c>
    </row>
    <row r="458" spans="1:14" ht="14.4" customHeight="1" x14ac:dyDescent="0.3">
      <c r="A458" s="430" t="s">
        <v>737</v>
      </c>
      <c r="B458" s="431" t="s">
        <v>4028</v>
      </c>
      <c r="C458" s="432" t="s">
        <v>738</v>
      </c>
      <c r="D458" s="433" t="s">
        <v>4045</v>
      </c>
      <c r="E458" s="432" t="s">
        <v>388</v>
      </c>
      <c r="F458" s="433" t="s">
        <v>4075</v>
      </c>
      <c r="G458" s="432" t="s">
        <v>381</v>
      </c>
      <c r="H458" s="432" t="s">
        <v>1750</v>
      </c>
      <c r="I458" s="432" t="s">
        <v>1750</v>
      </c>
      <c r="J458" s="432" t="s">
        <v>1722</v>
      </c>
      <c r="K458" s="432" t="s">
        <v>1723</v>
      </c>
      <c r="L458" s="434">
        <v>72.879999999999939</v>
      </c>
      <c r="M458" s="434">
        <v>2</v>
      </c>
      <c r="N458" s="435">
        <v>145.75999999999988</v>
      </c>
    </row>
    <row r="459" spans="1:14" ht="14.4" customHeight="1" x14ac:dyDescent="0.3">
      <c r="A459" s="430" t="s">
        <v>737</v>
      </c>
      <c r="B459" s="431" t="s">
        <v>4028</v>
      </c>
      <c r="C459" s="432" t="s">
        <v>738</v>
      </c>
      <c r="D459" s="433" t="s">
        <v>4045</v>
      </c>
      <c r="E459" s="432" t="s">
        <v>388</v>
      </c>
      <c r="F459" s="433" t="s">
        <v>4075</v>
      </c>
      <c r="G459" s="432" t="s">
        <v>381</v>
      </c>
      <c r="H459" s="432" t="s">
        <v>1751</v>
      </c>
      <c r="I459" s="432" t="s">
        <v>1751</v>
      </c>
      <c r="J459" s="432" t="s">
        <v>842</v>
      </c>
      <c r="K459" s="432" t="s">
        <v>1752</v>
      </c>
      <c r="L459" s="434">
        <v>142.41333333333338</v>
      </c>
      <c r="M459" s="434">
        <v>3</v>
      </c>
      <c r="N459" s="435">
        <v>427.24000000000018</v>
      </c>
    </row>
    <row r="460" spans="1:14" ht="14.4" customHeight="1" x14ac:dyDescent="0.3">
      <c r="A460" s="430" t="s">
        <v>737</v>
      </c>
      <c r="B460" s="431" t="s">
        <v>4028</v>
      </c>
      <c r="C460" s="432" t="s">
        <v>738</v>
      </c>
      <c r="D460" s="433" t="s">
        <v>4045</v>
      </c>
      <c r="E460" s="432" t="s">
        <v>388</v>
      </c>
      <c r="F460" s="433" t="s">
        <v>4075</v>
      </c>
      <c r="G460" s="432" t="s">
        <v>381</v>
      </c>
      <c r="H460" s="432" t="s">
        <v>393</v>
      </c>
      <c r="I460" s="432" t="s">
        <v>394</v>
      </c>
      <c r="J460" s="432" t="s">
        <v>395</v>
      </c>
      <c r="K460" s="432" t="s">
        <v>396</v>
      </c>
      <c r="L460" s="434">
        <v>115.43</v>
      </c>
      <c r="M460" s="434">
        <v>1</v>
      </c>
      <c r="N460" s="435">
        <v>115.43</v>
      </c>
    </row>
    <row r="461" spans="1:14" ht="14.4" customHeight="1" x14ac:dyDescent="0.3">
      <c r="A461" s="430" t="s">
        <v>737</v>
      </c>
      <c r="B461" s="431" t="s">
        <v>4028</v>
      </c>
      <c r="C461" s="432" t="s">
        <v>738</v>
      </c>
      <c r="D461" s="433" t="s">
        <v>4045</v>
      </c>
      <c r="E461" s="432" t="s">
        <v>388</v>
      </c>
      <c r="F461" s="433" t="s">
        <v>4075</v>
      </c>
      <c r="G461" s="432" t="s">
        <v>381</v>
      </c>
      <c r="H461" s="432" t="s">
        <v>1753</v>
      </c>
      <c r="I461" s="432" t="s">
        <v>1753</v>
      </c>
      <c r="J461" s="432" t="s">
        <v>1722</v>
      </c>
      <c r="K461" s="432" t="s">
        <v>1754</v>
      </c>
      <c r="L461" s="434">
        <v>28.600000000000005</v>
      </c>
      <c r="M461" s="434">
        <v>3</v>
      </c>
      <c r="N461" s="435">
        <v>85.800000000000011</v>
      </c>
    </row>
    <row r="462" spans="1:14" ht="14.4" customHeight="1" x14ac:dyDescent="0.3">
      <c r="A462" s="430" t="s">
        <v>737</v>
      </c>
      <c r="B462" s="431" t="s">
        <v>4028</v>
      </c>
      <c r="C462" s="432" t="s">
        <v>738</v>
      </c>
      <c r="D462" s="433" t="s">
        <v>4045</v>
      </c>
      <c r="E462" s="432" t="s">
        <v>388</v>
      </c>
      <c r="F462" s="433" t="s">
        <v>4075</v>
      </c>
      <c r="G462" s="432" t="s">
        <v>381</v>
      </c>
      <c r="H462" s="432" t="s">
        <v>1755</v>
      </c>
      <c r="I462" s="432" t="s">
        <v>1755</v>
      </c>
      <c r="J462" s="432" t="s">
        <v>1756</v>
      </c>
      <c r="K462" s="432" t="s">
        <v>1757</v>
      </c>
      <c r="L462" s="434">
        <v>62.82</v>
      </c>
      <c r="M462" s="434">
        <v>1</v>
      </c>
      <c r="N462" s="435">
        <v>62.82</v>
      </c>
    </row>
    <row r="463" spans="1:14" ht="14.4" customHeight="1" x14ac:dyDescent="0.3">
      <c r="A463" s="430" t="s">
        <v>737</v>
      </c>
      <c r="B463" s="431" t="s">
        <v>4028</v>
      </c>
      <c r="C463" s="432" t="s">
        <v>738</v>
      </c>
      <c r="D463" s="433" t="s">
        <v>4045</v>
      </c>
      <c r="E463" s="432" t="s">
        <v>388</v>
      </c>
      <c r="F463" s="433" t="s">
        <v>4075</v>
      </c>
      <c r="G463" s="432" t="s">
        <v>381</v>
      </c>
      <c r="H463" s="432" t="s">
        <v>1758</v>
      </c>
      <c r="I463" s="432" t="s">
        <v>1758</v>
      </c>
      <c r="J463" s="432" t="s">
        <v>1759</v>
      </c>
      <c r="K463" s="432" t="s">
        <v>1760</v>
      </c>
      <c r="L463" s="434">
        <v>293.66000000000003</v>
      </c>
      <c r="M463" s="434">
        <v>1</v>
      </c>
      <c r="N463" s="435">
        <v>293.66000000000003</v>
      </c>
    </row>
    <row r="464" spans="1:14" ht="14.4" customHeight="1" x14ac:dyDescent="0.3">
      <c r="A464" s="430" t="s">
        <v>737</v>
      </c>
      <c r="B464" s="431" t="s">
        <v>4028</v>
      </c>
      <c r="C464" s="432" t="s">
        <v>738</v>
      </c>
      <c r="D464" s="433" t="s">
        <v>4045</v>
      </c>
      <c r="E464" s="432" t="s">
        <v>388</v>
      </c>
      <c r="F464" s="433" t="s">
        <v>4075</v>
      </c>
      <c r="G464" s="432" t="s">
        <v>381</v>
      </c>
      <c r="H464" s="432" t="s">
        <v>1761</v>
      </c>
      <c r="I464" s="432" t="s">
        <v>1761</v>
      </c>
      <c r="J464" s="432" t="s">
        <v>1762</v>
      </c>
      <c r="K464" s="432" t="s">
        <v>1763</v>
      </c>
      <c r="L464" s="434">
        <v>44.88</v>
      </c>
      <c r="M464" s="434">
        <v>1</v>
      </c>
      <c r="N464" s="435">
        <v>44.88</v>
      </c>
    </row>
    <row r="465" spans="1:14" ht="14.4" customHeight="1" x14ac:dyDescent="0.3">
      <c r="A465" s="430" t="s">
        <v>737</v>
      </c>
      <c r="B465" s="431" t="s">
        <v>4028</v>
      </c>
      <c r="C465" s="432" t="s">
        <v>738</v>
      </c>
      <c r="D465" s="433" t="s">
        <v>4045</v>
      </c>
      <c r="E465" s="432" t="s">
        <v>388</v>
      </c>
      <c r="F465" s="433" t="s">
        <v>4075</v>
      </c>
      <c r="G465" s="432" t="s">
        <v>1764</v>
      </c>
      <c r="H465" s="432" t="s">
        <v>1765</v>
      </c>
      <c r="I465" s="432" t="s">
        <v>1765</v>
      </c>
      <c r="J465" s="432" t="s">
        <v>1766</v>
      </c>
      <c r="K465" s="432" t="s">
        <v>1767</v>
      </c>
      <c r="L465" s="434">
        <v>14.879972745152767</v>
      </c>
      <c r="M465" s="434">
        <v>8</v>
      </c>
      <c r="N465" s="435">
        <v>119.03978196122213</v>
      </c>
    </row>
    <row r="466" spans="1:14" ht="14.4" customHeight="1" x14ac:dyDescent="0.3">
      <c r="A466" s="430" t="s">
        <v>737</v>
      </c>
      <c r="B466" s="431" t="s">
        <v>4028</v>
      </c>
      <c r="C466" s="432" t="s">
        <v>738</v>
      </c>
      <c r="D466" s="433" t="s">
        <v>4045</v>
      </c>
      <c r="E466" s="432" t="s">
        <v>388</v>
      </c>
      <c r="F466" s="433" t="s">
        <v>4075</v>
      </c>
      <c r="G466" s="432" t="s">
        <v>1764</v>
      </c>
      <c r="H466" s="432" t="s">
        <v>1768</v>
      </c>
      <c r="I466" s="432" t="s">
        <v>1768</v>
      </c>
      <c r="J466" s="432" t="s">
        <v>1769</v>
      </c>
      <c r="K466" s="432" t="s">
        <v>1770</v>
      </c>
      <c r="L466" s="434">
        <v>12.059996104822144</v>
      </c>
      <c r="M466" s="434">
        <v>17</v>
      </c>
      <c r="N466" s="435">
        <v>205.01993378197645</v>
      </c>
    </row>
    <row r="467" spans="1:14" ht="14.4" customHeight="1" x14ac:dyDescent="0.3">
      <c r="A467" s="430" t="s">
        <v>737</v>
      </c>
      <c r="B467" s="431" t="s">
        <v>4028</v>
      </c>
      <c r="C467" s="432" t="s">
        <v>738</v>
      </c>
      <c r="D467" s="433" t="s">
        <v>4045</v>
      </c>
      <c r="E467" s="432" t="s">
        <v>388</v>
      </c>
      <c r="F467" s="433" t="s">
        <v>4075</v>
      </c>
      <c r="G467" s="432" t="s">
        <v>1764</v>
      </c>
      <c r="H467" s="432" t="s">
        <v>1771</v>
      </c>
      <c r="I467" s="432" t="s">
        <v>1772</v>
      </c>
      <c r="J467" s="432" t="s">
        <v>1773</v>
      </c>
      <c r="K467" s="432" t="s">
        <v>1774</v>
      </c>
      <c r="L467" s="434">
        <v>34.75</v>
      </c>
      <c r="M467" s="434">
        <v>69</v>
      </c>
      <c r="N467" s="435">
        <v>2397.75</v>
      </c>
    </row>
    <row r="468" spans="1:14" ht="14.4" customHeight="1" x14ac:dyDescent="0.3">
      <c r="A468" s="430" t="s">
        <v>737</v>
      </c>
      <c r="B468" s="431" t="s">
        <v>4028</v>
      </c>
      <c r="C468" s="432" t="s">
        <v>738</v>
      </c>
      <c r="D468" s="433" t="s">
        <v>4045</v>
      </c>
      <c r="E468" s="432" t="s">
        <v>388</v>
      </c>
      <c r="F468" s="433" t="s">
        <v>4075</v>
      </c>
      <c r="G468" s="432" t="s">
        <v>1764</v>
      </c>
      <c r="H468" s="432" t="s">
        <v>1775</v>
      </c>
      <c r="I468" s="432" t="s">
        <v>1776</v>
      </c>
      <c r="J468" s="432" t="s">
        <v>1777</v>
      </c>
      <c r="K468" s="432" t="s">
        <v>1778</v>
      </c>
      <c r="L468" s="434">
        <v>45.189967156584991</v>
      </c>
      <c r="M468" s="434">
        <v>85</v>
      </c>
      <c r="N468" s="435">
        <v>3841.1472083097242</v>
      </c>
    </row>
    <row r="469" spans="1:14" ht="14.4" customHeight="1" x14ac:dyDescent="0.3">
      <c r="A469" s="430" t="s">
        <v>737</v>
      </c>
      <c r="B469" s="431" t="s">
        <v>4028</v>
      </c>
      <c r="C469" s="432" t="s">
        <v>738</v>
      </c>
      <c r="D469" s="433" t="s">
        <v>4045</v>
      </c>
      <c r="E469" s="432" t="s">
        <v>388</v>
      </c>
      <c r="F469" s="433" t="s">
        <v>4075</v>
      </c>
      <c r="G469" s="432" t="s">
        <v>1764</v>
      </c>
      <c r="H469" s="432" t="s">
        <v>1779</v>
      </c>
      <c r="I469" s="432" t="s">
        <v>1780</v>
      </c>
      <c r="J469" s="432" t="s">
        <v>1777</v>
      </c>
      <c r="K469" s="432" t="s">
        <v>1781</v>
      </c>
      <c r="L469" s="434">
        <v>90.380000904385312</v>
      </c>
      <c r="M469" s="434">
        <v>6</v>
      </c>
      <c r="N469" s="435">
        <v>542.28000542631185</v>
      </c>
    </row>
    <row r="470" spans="1:14" ht="14.4" customHeight="1" x14ac:dyDescent="0.3">
      <c r="A470" s="430" t="s">
        <v>737</v>
      </c>
      <c r="B470" s="431" t="s">
        <v>4028</v>
      </c>
      <c r="C470" s="432" t="s">
        <v>738</v>
      </c>
      <c r="D470" s="433" t="s">
        <v>4045</v>
      </c>
      <c r="E470" s="432" t="s">
        <v>388</v>
      </c>
      <c r="F470" s="433" t="s">
        <v>4075</v>
      </c>
      <c r="G470" s="432" t="s">
        <v>1764</v>
      </c>
      <c r="H470" s="432" t="s">
        <v>1782</v>
      </c>
      <c r="I470" s="432" t="s">
        <v>1783</v>
      </c>
      <c r="J470" s="432" t="s">
        <v>1784</v>
      </c>
      <c r="K470" s="432" t="s">
        <v>1785</v>
      </c>
      <c r="L470" s="434">
        <v>98.615833333333327</v>
      </c>
      <c r="M470" s="434">
        <v>12</v>
      </c>
      <c r="N470" s="435">
        <v>1183.3899999999999</v>
      </c>
    </row>
    <row r="471" spans="1:14" ht="14.4" customHeight="1" x14ac:dyDescent="0.3">
      <c r="A471" s="430" t="s">
        <v>737</v>
      </c>
      <c r="B471" s="431" t="s">
        <v>4028</v>
      </c>
      <c r="C471" s="432" t="s">
        <v>738</v>
      </c>
      <c r="D471" s="433" t="s">
        <v>4045</v>
      </c>
      <c r="E471" s="432" t="s">
        <v>388</v>
      </c>
      <c r="F471" s="433" t="s">
        <v>4075</v>
      </c>
      <c r="G471" s="432" t="s">
        <v>1764</v>
      </c>
      <c r="H471" s="432" t="s">
        <v>1786</v>
      </c>
      <c r="I471" s="432" t="s">
        <v>1787</v>
      </c>
      <c r="J471" s="432" t="s">
        <v>1788</v>
      </c>
      <c r="K471" s="432" t="s">
        <v>1789</v>
      </c>
      <c r="L471" s="434">
        <v>60.430000000000035</v>
      </c>
      <c r="M471" s="434">
        <v>2</v>
      </c>
      <c r="N471" s="435">
        <v>120.86000000000007</v>
      </c>
    </row>
    <row r="472" spans="1:14" ht="14.4" customHeight="1" x14ac:dyDescent="0.3">
      <c r="A472" s="430" t="s">
        <v>737</v>
      </c>
      <c r="B472" s="431" t="s">
        <v>4028</v>
      </c>
      <c r="C472" s="432" t="s">
        <v>738</v>
      </c>
      <c r="D472" s="433" t="s">
        <v>4045</v>
      </c>
      <c r="E472" s="432" t="s">
        <v>388</v>
      </c>
      <c r="F472" s="433" t="s">
        <v>4075</v>
      </c>
      <c r="G472" s="432" t="s">
        <v>1764</v>
      </c>
      <c r="H472" s="432" t="s">
        <v>1790</v>
      </c>
      <c r="I472" s="432" t="s">
        <v>1791</v>
      </c>
      <c r="J472" s="432" t="s">
        <v>1792</v>
      </c>
      <c r="K472" s="432" t="s">
        <v>1193</v>
      </c>
      <c r="L472" s="434">
        <v>62.140000000000015</v>
      </c>
      <c r="M472" s="434">
        <v>4</v>
      </c>
      <c r="N472" s="435">
        <v>248.56000000000006</v>
      </c>
    </row>
    <row r="473" spans="1:14" ht="14.4" customHeight="1" x14ac:dyDescent="0.3">
      <c r="A473" s="430" t="s">
        <v>737</v>
      </c>
      <c r="B473" s="431" t="s">
        <v>4028</v>
      </c>
      <c r="C473" s="432" t="s">
        <v>738</v>
      </c>
      <c r="D473" s="433" t="s">
        <v>4045</v>
      </c>
      <c r="E473" s="432" t="s">
        <v>388</v>
      </c>
      <c r="F473" s="433" t="s">
        <v>4075</v>
      </c>
      <c r="G473" s="432" t="s">
        <v>1764</v>
      </c>
      <c r="H473" s="432" t="s">
        <v>1793</v>
      </c>
      <c r="I473" s="432" t="s">
        <v>1794</v>
      </c>
      <c r="J473" s="432" t="s">
        <v>1795</v>
      </c>
      <c r="K473" s="432" t="s">
        <v>1796</v>
      </c>
      <c r="L473" s="434">
        <v>87.44</v>
      </c>
      <c r="M473" s="434">
        <v>2</v>
      </c>
      <c r="N473" s="435">
        <v>174.88</v>
      </c>
    </row>
    <row r="474" spans="1:14" ht="14.4" customHeight="1" x14ac:dyDescent="0.3">
      <c r="A474" s="430" t="s">
        <v>737</v>
      </c>
      <c r="B474" s="431" t="s">
        <v>4028</v>
      </c>
      <c r="C474" s="432" t="s">
        <v>738</v>
      </c>
      <c r="D474" s="433" t="s">
        <v>4045</v>
      </c>
      <c r="E474" s="432" t="s">
        <v>388</v>
      </c>
      <c r="F474" s="433" t="s">
        <v>4075</v>
      </c>
      <c r="G474" s="432" t="s">
        <v>1764</v>
      </c>
      <c r="H474" s="432" t="s">
        <v>1797</v>
      </c>
      <c r="I474" s="432" t="s">
        <v>1798</v>
      </c>
      <c r="J474" s="432" t="s">
        <v>1795</v>
      </c>
      <c r="K474" s="432" t="s">
        <v>1799</v>
      </c>
      <c r="L474" s="434">
        <v>160.62</v>
      </c>
      <c r="M474" s="434">
        <v>1</v>
      </c>
      <c r="N474" s="435">
        <v>160.62</v>
      </c>
    </row>
    <row r="475" spans="1:14" ht="14.4" customHeight="1" x14ac:dyDescent="0.3">
      <c r="A475" s="430" t="s">
        <v>737</v>
      </c>
      <c r="B475" s="431" t="s">
        <v>4028</v>
      </c>
      <c r="C475" s="432" t="s">
        <v>738</v>
      </c>
      <c r="D475" s="433" t="s">
        <v>4045</v>
      </c>
      <c r="E475" s="432" t="s">
        <v>388</v>
      </c>
      <c r="F475" s="433" t="s">
        <v>4075</v>
      </c>
      <c r="G475" s="432" t="s">
        <v>1764</v>
      </c>
      <c r="H475" s="432" t="s">
        <v>1800</v>
      </c>
      <c r="I475" s="432" t="s">
        <v>1801</v>
      </c>
      <c r="J475" s="432" t="s">
        <v>1802</v>
      </c>
      <c r="K475" s="432" t="s">
        <v>1328</v>
      </c>
      <c r="L475" s="434">
        <v>200.18</v>
      </c>
      <c r="M475" s="434">
        <v>1</v>
      </c>
      <c r="N475" s="435">
        <v>200.18</v>
      </c>
    </row>
    <row r="476" spans="1:14" ht="14.4" customHeight="1" x14ac:dyDescent="0.3">
      <c r="A476" s="430" t="s">
        <v>737</v>
      </c>
      <c r="B476" s="431" t="s">
        <v>4028</v>
      </c>
      <c r="C476" s="432" t="s">
        <v>738</v>
      </c>
      <c r="D476" s="433" t="s">
        <v>4045</v>
      </c>
      <c r="E476" s="432" t="s">
        <v>388</v>
      </c>
      <c r="F476" s="433" t="s">
        <v>4075</v>
      </c>
      <c r="G476" s="432" t="s">
        <v>1764</v>
      </c>
      <c r="H476" s="432" t="s">
        <v>1803</v>
      </c>
      <c r="I476" s="432" t="s">
        <v>1804</v>
      </c>
      <c r="J476" s="432" t="s">
        <v>1805</v>
      </c>
      <c r="K476" s="432" t="s">
        <v>1806</v>
      </c>
      <c r="L476" s="434">
        <v>721.20024807288769</v>
      </c>
      <c r="M476" s="434">
        <v>88</v>
      </c>
      <c r="N476" s="435">
        <v>63465.621830414115</v>
      </c>
    </row>
    <row r="477" spans="1:14" ht="14.4" customHeight="1" x14ac:dyDescent="0.3">
      <c r="A477" s="430" t="s">
        <v>737</v>
      </c>
      <c r="B477" s="431" t="s">
        <v>4028</v>
      </c>
      <c r="C477" s="432" t="s">
        <v>738</v>
      </c>
      <c r="D477" s="433" t="s">
        <v>4045</v>
      </c>
      <c r="E477" s="432" t="s">
        <v>388</v>
      </c>
      <c r="F477" s="433" t="s">
        <v>4075</v>
      </c>
      <c r="G477" s="432" t="s">
        <v>1764</v>
      </c>
      <c r="H477" s="432" t="s">
        <v>1807</v>
      </c>
      <c r="I477" s="432" t="s">
        <v>1808</v>
      </c>
      <c r="J477" s="432" t="s">
        <v>1809</v>
      </c>
      <c r="K477" s="432" t="s">
        <v>1810</v>
      </c>
      <c r="L477" s="434">
        <v>46.819904592384802</v>
      </c>
      <c r="M477" s="434">
        <v>2</v>
      </c>
      <c r="N477" s="435">
        <v>93.639809184769604</v>
      </c>
    </row>
    <row r="478" spans="1:14" ht="14.4" customHeight="1" x14ac:dyDescent="0.3">
      <c r="A478" s="430" t="s">
        <v>737</v>
      </c>
      <c r="B478" s="431" t="s">
        <v>4028</v>
      </c>
      <c r="C478" s="432" t="s">
        <v>738</v>
      </c>
      <c r="D478" s="433" t="s">
        <v>4045</v>
      </c>
      <c r="E478" s="432" t="s">
        <v>388</v>
      </c>
      <c r="F478" s="433" t="s">
        <v>4075</v>
      </c>
      <c r="G478" s="432" t="s">
        <v>1764</v>
      </c>
      <c r="H478" s="432" t="s">
        <v>1811</v>
      </c>
      <c r="I478" s="432" t="s">
        <v>1812</v>
      </c>
      <c r="J478" s="432" t="s">
        <v>1813</v>
      </c>
      <c r="K478" s="432" t="s">
        <v>757</v>
      </c>
      <c r="L478" s="434">
        <v>43.567193467798262</v>
      </c>
      <c r="M478" s="434">
        <v>72</v>
      </c>
      <c r="N478" s="435">
        <v>3136.8379296814746</v>
      </c>
    </row>
    <row r="479" spans="1:14" ht="14.4" customHeight="1" x14ac:dyDescent="0.3">
      <c r="A479" s="430" t="s">
        <v>737</v>
      </c>
      <c r="B479" s="431" t="s">
        <v>4028</v>
      </c>
      <c r="C479" s="432" t="s">
        <v>738</v>
      </c>
      <c r="D479" s="433" t="s">
        <v>4045</v>
      </c>
      <c r="E479" s="432" t="s">
        <v>388</v>
      </c>
      <c r="F479" s="433" t="s">
        <v>4075</v>
      </c>
      <c r="G479" s="432" t="s">
        <v>1764</v>
      </c>
      <c r="H479" s="432" t="s">
        <v>1814</v>
      </c>
      <c r="I479" s="432" t="s">
        <v>1815</v>
      </c>
      <c r="J479" s="432" t="s">
        <v>1816</v>
      </c>
      <c r="K479" s="432" t="s">
        <v>1817</v>
      </c>
      <c r="L479" s="434">
        <v>39.47999999999999</v>
      </c>
      <c r="M479" s="434">
        <v>5</v>
      </c>
      <c r="N479" s="435">
        <v>197.39999999999995</v>
      </c>
    </row>
    <row r="480" spans="1:14" ht="14.4" customHeight="1" x14ac:dyDescent="0.3">
      <c r="A480" s="430" t="s">
        <v>737</v>
      </c>
      <c r="B480" s="431" t="s">
        <v>4028</v>
      </c>
      <c r="C480" s="432" t="s">
        <v>738</v>
      </c>
      <c r="D480" s="433" t="s">
        <v>4045</v>
      </c>
      <c r="E480" s="432" t="s">
        <v>388</v>
      </c>
      <c r="F480" s="433" t="s">
        <v>4075</v>
      </c>
      <c r="G480" s="432" t="s">
        <v>1764</v>
      </c>
      <c r="H480" s="432" t="s">
        <v>1818</v>
      </c>
      <c r="I480" s="432" t="s">
        <v>1819</v>
      </c>
      <c r="J480" s="432" t="s">
        <v>1820</v>
      </c>
      <c r="K480" s="432" t="s">
        <v>1821</v>
      </c>
      <c r="L480" s="434">
        <v>43.256988045596799</v>
      </c>
      <c r="M480" s="434">
        <v>23</v>
      </c>
      <c r="N480" s="435">
        <v>994.91072504872636</v>
      </c>
    </row>
    <row r="481" spans="1:14" ht="14.4" customHeight="1" x14ac:dyDescent="0.3">
      <c r="A481" s="430" t="s">
        <v>737</v>
      </c>
      <c r="B481" s="431" t="s">
        <v>4028</v>
      </c>
      <c r="C481" s="432" t="s">
        <v>738</v>
      </c>
      <c r="D481" s="433" t="s">
        <v>4045</v>
      </c>
      <c r="E481" s="432" t="s">
        <v>388</v>
      </c>
      <c r="F481" s="433" t="s">
        <v>4075</v>
      </c>
      <c r="G481" s="432" t="s">
        <v>1764</v>
      </c>
      <c r="H481" s="432" t="s">
        <v>1822</v>
      </c>
      <c r="I481" s="432" t="s">
        <v>1823</v>
      </c>
      <c r="J481" s="432" t="s">
        <v>1824</v>
      </c>
      <c r="K481" s="432" t="s">
        <v>1585</v>
      </c>
      <c r="L481" s="434">
        <v>42.959975398560083</v>
      </c>
      <c r="M481" s="434">
        <v>7</v>
      </c>
      <c r="N481" s="435">
        <v>300.7198277899206</v>
      </c>
    </row>
    <row r="482" spans="1:14" ht="14.4" customHeight="1" x14ac:dyDescent="0.3">
      <c r="A482" s="430" t="s">
        <v>737</v>
      </c>
      <c r="B482" s="431" t="s">
        <v>4028</v>
      </c>
      <c r="C482" s="432" t="s">
        <v>738</v>
      </c>
      <c r="D482" s="433" t="s">
        <v>4045</v>
      </c>
      <c r="E482" s="432" t="s">
        <v>388</v>
      </c>
      <c r="F482" s="433" t="s">
        <v>4075</v>
      </c>
      <c r="G482" s="432" t="s">
        <v>1764</v>
      </c>
      <c r="H482" s="432" t="s">
        <v>1825</v>
      </c>
      <c r="I482" s="432" t="s">
        <v>1826</v>
      </c>
      <c r="J482" s="432" t="s">
        <v>1827</v>
      </c>
      <c r="K482" s="432" t="s">
        <v>1828</v>
      </c>
      <c r="L482" s="434">
        <v>49.320000000000022</v>
      </c>
      <c r="M482" s="434">
        <v>6</v>
      </c>
      <c r="N482" s="435">
        <v>295.92000000000013</v>
      </c>
    </row>
    <row r="483" spans="1:14" ht="14.4" customHeight="1" x14ac:dyDescent="0.3">
      <c r="A483" s="430" t="s">
        <v>737</v>
      </c>
      <c r="B483" s="431" t="s">
        <v>4028</v>
      </c>
      <c r="C483" s="432" t="s">
        <v>738</v>
      </c>
      <c r="D483" s="433" t="s">
        <v>4045</v>
      </c>
      <c r="E483" s="432" t="s">
        <v>388</v>
      </c>
      <c r="F483" s="433" t="s">
        <v>4075</v>
      </c>
      <c r="G483" s="432" t="s">
        <v>1764</v>
      </c>
      <c r="H483" s="432" t="s">
        <v>1829</v>
      </c>
      <c r="I483" s="432" t="s">
        <v>1830</v>
      </c>
      <c r="J483" s="432" t="s">
        <v>1831</v>
      </c>
      <c r="K483" s="432" t="s">
        <v>1832</v>
      </c>
      <c r="L483" s="434">
        <v>36.179945457448028</v>
      </c>
      <c r="M483" s="434">
        <v>21</v>
      </c>
      <c r="N483" s="435">
        <v>759.77885460640857</v>
      </c>
    </row>
    <row r="484" spans="1:14" ht="14.4" customHeight="1" x14ac:dyDescent="0.3">
      <c r="A484" s="430" t="s">
        <v>737</v>
      </c>
      <c r="B484" s="431" t="s">
        <v>4028</v>
      </c>
      <c r="C484" s="432" t="s">
        <v>738</v>
      </c>
      <c r="D484" s="433" t="s">
        <v>4045</v>
      </c>
      <c r="E484" s="432" t="s">
        <v>388</v>
      </c>
      <c r="F484" s="433" t="s">
        <v>4075</v>
      </c>
      <c r="G484" s="432" t="s">
        <v>1764</v>
      </c>
      <c r="H484" s="432" t="s">
        <v>1833</v>
      </c>
      <c r="I484" s="432" t="s">
        <v>1834</v>
      </c>
      <c r="J484" s="432" t="s">
        <v>1835</v>
      </c>
      <c r="K484" s="432" t="s">
        <v>1836</v>
      </c>
      <c r="L484" s="434">
        <v>80.316743930083703</v>
      </c>
      <c r="M484" s="434">
        <v>12</v>
      </c>
      <c r="N484" s="435">
        <v>963.80092716100444</v>
      </c>
    </row>
    <row r="485" spans="1:14" ht="14.4" customHeight="1" x14ac:dyDescent="0.3">
      <c r="A485" s="430" t="s">
        <v>737</v>
      </c>
      <c r="B485" s="431" t="s">
        <v>4028</v>
      </c>
      <c r="C485" s="432" t="s">
        <v>738</v>
      </c>
      <c r="D485" s="433" t="s">
        <v>4045</v>
      </c>
      <c r="E485" s="432" t="s">
        <v>388</v>
      </c>
      <c r="F485" s="433" t="s">
        <v>4075</v>
      </c>
      <c r="G485" s="432" t="s">
        <v>1764</v>
      </c>
      <c r="H485" s="432" t="s">
        <v>1837</v>
      </c>
      <c r="I485" s="432" t="s">
        <v>1838</v>
      </c>
      <c r="J485" s="432" t="s">
        <v>1839</v>
      </c>
      <c r="K485" s="432" t="s">
        <v>1840</v>
      </c>
      <c r="L485" s="434">
        <v>1501.0184048453343</v>
      </c>
      <c r="M485" s="434">
        <v>8</v>
      </c>
      <c r="N485" s="435">
        <v>12008.147238762675</v>
      </c>
    </row>
    <row r="486" spans="1:14" ht="14.4" customHeight="1" x14ac:dyDescent="0.3">
      <c r="A486" s="430" t="s">
        <v>737</v>
      </c>
      <c r="B486" s="431" t="s">
        <v>4028</v>
      </c>
      <c r="C486" s="432" t="s">
        <v>738</v>
      </c>
      <c r="D486" s="433" t="s">
        <v>4045</v>
      </c>
      <c r="E486" s="432" t="s">
        <v>388</v>
      </c>
      <c r="F486" s="433" t="s">
        <v>4075</v>
      </c>
      <c r="G486" s="432" t="s">
        <v>1764</v>
      </c>
      <c r="H486" s="432" t="s">
        <v>1841</v>
      </c>
      <c r="I486" s="432" t="s">
        <v>1842</v>
      </c>
      <c r="J486" s="432" t="s">
        <v>1843</v>
      </c>
      <c r="K486" s="432" t="s">
        <v>1844</v>
      </c>
      <c r="L486" s="434">
        <v>57.699664423586611</v>
      </c>
      <c r="M486" s="434">
        <v>1</v>
      </c>
      <c r="N486" s="435">
        <v>57.699664423586611</v>
      </c>
    </row>
    <row r="487" spans="1:14" ht="14.4" customHeight="1" x14ac:dyDescent="0.3">
      <c r="A487" s="430" t="s">
        <v>737</v>
      </c>
      <c r="B487" s="431" t="s">
        <v>4028</v>
      </c>
      <c r="C487" s="432" t="s">
        <v>738</v>
      </c>
      <c r="D487" s="433" t="s">
        <v>4045</v>
      </c>
      <c r="E487" s="432" t="s">
        <v>388</v>
      </c>
      <c r="F487" s="433" t="s">
        <v>4075</v>
      </c>
      <c r="G487" s="432" t="s">
        <v>1764</v>
      </c>
      <c r="H487" s="432" t="s">
        <v>1845</v>
      </c>
      <c r="I487" s="432" t="s">
        <v>1846</v>
      </c>
      <c r="J487" s="432" t="s">
        <v>1843</v>
      </c>
      <c r="K487" s="432" t="s">
        <v>1847</v>
      </c>
      <c r="L487" s="434">
        <v>30.207999999999988</v>
      </c>
      <c r="M487" s="434">
        <v>5</v>
      </c>
      <c r="N487" s="435">
        <v>151.03999999999994</v>
      </c>
    </row>
    <row r="488" spans="1:14" ht="14.4" customHeight="1" x14ac:dyDescent="0.3">
      <c r="A488" s="430" t="s">
        <v>737</v>
      </c>
      <c r="B488" s="431" t="s">
        <v>4028</v>
      </c>
      <c r="C488" s="432" t="s">
        <v>738</v>
      </c>
      <c r="D488" s="433" t="s">
        <v>4045</v>
      </c>
      <c r="E488" s="432" t="s">
        <v>388</v>
      </c>
      <c r="F488" s="433" t="s">
        <v>4075</v>
      </c>
      <c r="G488" s="432" t="s">
        <v>1764</v>
      </c>
      <c r="H488" s="432" t="s">
        <v>1848</v>
      </c>
      <c r="I488" s="432" t="s">
        <v>1848</v>
      </c>
      <c r="J488" s="432" t="s">
        <v>1849</v>
      </c>
      <c r="K488" s="432" t="s">
        <v>1850</v>
      </c>
      <c r="L488" s="434">
        <v>66.400000000000006</v>
      </c>
      <c r="M488" s="434">
        <v>1</v>
      </c>
      <c r="N488" s="435">
        <v>66.400000000000006</v>
      </c>
    </row>
    <row r="489" spans="1:14" ht="14.4" customHeight="1" x14ac:dyDescent="0.3">
      <c r="A489" s="430" t="s">
        <v>737</v>
      </c>
      <c r="B489" s="431" t="s">
        <v>4028</v>
      </c>
      <c r="C489" s="432" t="s">
        <v>738</v>
      </c>
      <c r="D489" s="433" t="s">
        <v>4045</v>
      </c>
      <c r="E489" s="432" t="s">
        <v>388</v>
      </c>
      <c r="F489" s="433" t="s">
        <v>4075</v>
      </c>
      <c r="G489" s="432" t="s">
        <v>1764</v>
      </c>
      <c r="H489" s="432" t="s">
        <v>1851</v>
      </c>
      <c r="I489" s="432" t="s">
        <v>1852</v>
      </c>
      <c r="J489" s="432" t="s">
        <v>1853</v>
      </c>
      <c r="K489" s="432" t="s">
        <v>1854</v>
      </c>
      <c r="L489" s="434">
        <v>322.49</v>
      </c>
      <c r="M489" s="434">
        <v>3</v>
      </c>
      <c r="N489" s="435">
        <v>967.47</v>
      </c>
    </row>
    <row r="490" spans="1:14" ht="14.4" customHeight="1" x14ac:dyDescent="0.3">
      <c r="A490" s="430" t="s">
        <v>737</v>
      </c>
      <c r="B490" s="431" t="s">
        <v>4028</v>
      </c>
      <c r="C490" s="432" t="s">
        <v>738</v>
      </c>
      <c r="D490" s="433" t="s">
        <v>4045</v>
      </c>
      <c r="E490" s="432" t="s">
        <v>388</v>
      </c>
      <c r="F490" s="433" t="s">
        <v>4075</v>
      </c>
      <c r="G490" s="432" t="s">
        <v>1764</v>
      </c>
      <c r="H490" s="432" t="s">
        <v>1855</v>
      </c>
      <c r="I490" s="432" t="s">
        <v>1856</v>
      </c>
      <c r="J490" s="432" t="s">
        <v>1857</v>
      </c>
      <c r="K490" s="432" t="s">
        <v>1858</v>
      </c>
      <c r="L490" s="434">
        <v>676.25998545556354</v>
      </c>
      <c r="M490" s="434">
        <v>2</v>
      </c>
      <c r="N490" s="435">
        <v>1352.5199709111271</v>
      </c>
    </row>
    <row r="491" spans="1:14" ht="14.4" customHeight="1" x14ac:dyDescent="0.3">
      <c r="A491" s="430" t="s">
        <v>737</v>
      </c>
      <c r="B491" s="431" t="s">
        <v>4028</v>
      </c>
      <c r="C491" s="432" t="s">
        <v>738</v>
      </c>
      <c r="D491" s="433" t="s">
        <v>4045</v>
      </c>
      <c r="E491" s="432" t="s">
        <v>388</v>
      </c>
      <c r="F491" s="433" t="s">
        <v>4075</v>
      </c>
      <c r="G491" s="432" t="s">
        <v>1764</v>
      </c>
      <c r="H491" s="432" t="s">
        <v>1859</v>
      </c>
      <c r="I491" s="432" t="s">
        <v>1860</v>
      </c>
      <c r="J491" s="432" t="s">
        <v>1861</v>
      </c>
      <c r="K491" s="432" t="s">
        <v>873</v>
      </c>
      <c r="L491" s="434">
        <v>46.990000000000016</v>
      </c>
      <c r="M491" s="434">
        <v>24</v>
      </c>
      <c r="N491" s="435">
        <v>1127.7600000000004</v>
      </c>
    </row>
    <row r="492" spans="1:14" ht="14.4" customHeight="1" x14ac:dyDescent="0.3">
      <c r="A492" s="430" t="s">
        <v>737</v>
      </c>
      <c r="B492" s="431" t="s">
        <v>4028</v>
      </c>
      <c r="C492" s="432" t="s">
        <v>738</v>
      </c>
      <c r="D492" s="433" t="s">
        <v>4045</v>
      </c>
      <c r="E492" s="432" t="s">
        <v>388</v>
      </c>
      <c r="F492" s="433" t="s">
        <v>4075</v>
      </c>
      <c r="G492" s="432" t="s">
        <v>1764</v>
      </c>
      <c r="H492" s="432" t="s">
        <v>1862</v>
      </c>
      <c r="I492" s="432" t="s">
        <v>1862</v>
      </c>
      <c r="J492" s="432" t="s">
        <v>1863</v>
      </c>
      <c r="K492" s="432" t="s">
        <v>1183</v>
      </c>
      <c r="L492" s="434">
        <v>117.70999999999998</v>
      </c>
      <c r="M492" s="434">
        <v>2</v>
      </c>
      <c r="N492" s="435">
        <v>235.41999999999996</v>
      </c>
    </row>
    <row r="493" spans="1:14" ht="14.4" customHeight="1" x14ac:dyDescent="0.3">
      <c r="A493" s="430" t="s">
        <v>737</v>
      </c>
      <c r="B493" s="431" t="s">
        <v>4028</v>
      </c>
      <c r="C493" s="432" t="s">
        <v>738</v>
      </c>
      <c r="D493" s="433" t="s">
        <v>4045</v>
      </c>
      <c r="E493" s="432" t="s">
        <v>388</v>
      </c>
      <c r="F493" s="433" t="s">
        <v>4075</v>
      </c>
      <c r="G493" s="432" t="s">
        <v>1764</v>
      </c>
      <c r="H493" s="432" t="s">
        <v>1864</v>
      </c>
      <c r="I493" s="432" t="s">
        <v>1865</v>
      </c>
      <c r="J493" s="432" t="s">
        <v>1866</v>
      </c>
      <c r="K493" s="432" t="s">
        <v>1847</v>
      </c>
      <c r="L493" s="434">
        <v>44.12</v>
      </c>
      <c r="M493" s="434">
        <v>2</v>
      </c>
      <c r="N493" s="435">
        <v>88.24</v>
      </c>
    </row>
    <row r="494" spans="1:14" ht="14.4" customHeight="1" x14ac:dyDescent="0.3">
      <c r="A494" s="430" t="s">
        <v>737</v>
      </c>
      <c r="B494" s="431" t="s">
        <v>4028</v>
      </c>
      <c r="C494" s="432" t="s">
        <v>738</v>
      </c>
      <c r="D494" s="433" t="s">
        <v>4045</v>
      </c>
      <c r="E494" s="432" t="s">
        <v>388</v>
      </c>
      <c r="F494" s="433" t="s">
        <v>4075</v>
      </c>
      <c r="G494" s="432" t="s">
        <v>1764</v>
      </c>
      <c r="H494" s="432" t="s">
        <v>1867</v>
      </c>
      <c r="I494" s="432" t="s">
        <v>1868</v>
      </c>
      <c r="J494" s="432" t="s">
        <v>1869</v>
      </c>
      <c r="K494" s="432" t="s">
        <v>1870</v>
      </c>
      <c r="L494" s="434">
        <v>88.249865300989796</v>
      </c>
      <c r="M494" s="434">
        <v>26</v>
      </c>
      <c r="N494" s="435">
        <v>2294.4964978257349</v>
      </c>
    </row>
    <row r="495" spans="1:14" ht="14.4" customHeight="1" x14ac:dyDescent="0.3">
      <c r="A495" s="430" t="s">
        <v>737</v>
      </c>
      <c r="B495" s="431" t="s">
        <v>4028</v>
      </c>
      <c r="C495" s="432" t="s">
        <v>738</v>
      </c>
      <c r="D495" s="433" t="s">
        <v>4045</v>
      </c>
      <c r="E495" s="432" t="s">
        <v>388</v>
      </c>
      <c r="F495" s="433" t="s">
        <v>4075</v>
      </c>
      <c r="G495" s="432" t="s">
        <v>1764</v>
      </c>
      <c r="H495" s="432" t="s">
        <v>1871</v>
      </c>
      <c r="I495" s="432" t="s">
        <v>1872</v>
      </c>
      <c r="J495" s="432" t="s">
        <v>1873</v>
      </c>
      <c r="K495" s="432" t="s">
        <v>1874</v>
      </c>
      <c r="L495" s="434">
        <v>297.91999999999996</v>
      </c>
      <c r="M495" s="434">
        <v>2</v>
      </c>
      <c r="N495" s="435">
        <v>595.83999999999992</v>
      </c>
    </row>
    <row r="496" spans="1:14" ht="14.4" customHeight="1" x14ac:dyDescent="0.3">
      <c r="A496" s="430" t="s">
        <v>737</v>
      </c>
      <c r="B496" s="431" t="s">
        <v>4028</v>
      </c>
      <c r="C496" s="432" t="s">
        <v>738</v>
      </c>
      <c r="D496" s="433" t="s">
        <v>4045</v>
      </c>
      <c r="E496" s="432" t="s">
        <v>388</v>
      </c>
      <c r="F496" s="433" t="s">
        <v>4075</v>
      </c>
      <c r="G496" s="432" t="s">
        <v>1764</v>
      </c>
      <c r="H496" s="432" t="s">
        <v>1875</v>
      </c>
      <c r="I496" s="432" t="s">
        <v>1876</v>
      </c>
      <c r="J496" s="432" t="s">
        <v>1877</v>
      </c>
      <c r="K496" s="432" t="s">
        <v>1878</v>
      </c>
      <c r="L496" s="434">
        <v>138.15700246374573</v>
      </c>
      <c r="M496" s="434">
        <v>7</v>
      </c>
      <c r="N496" s="435">
        <v>967.09901724622</v>
      </c>
    </row>
    <row r="497" spans="1:14" ht="14.4" customHeight="1" x14ac:dyDescent="0.3">
      <c r="A497" s="430" t="s">
        <v>737</v>
      </c>
      <c r="B497" s="431" t="s">
        <v>4028</v>
      </c>
      <c r="C497" s="432" t="s">
        <v>738</v>
      </c>
      <c r="D497" s="433" t="s">
        <v>4045</v>
      </c>
      <c r="E497" s="432" t="s">
        <v>388</v>
      </c>
      <c r="F497" s="433" t="s">
        <v>4075</v>
      </c>
      <c r="G497" s="432" t="s">
        <v>1764</v>
      </c>
      <c r="H497" s="432" t="s">
        <v>1879</v>
      </c>
      <c r="I497" s="432" t="s">
        <v>1880</v>
      </c>
      <c r="J497" s="432" t="s">
        <v>1881</v>
      </c>
      <c r="K497" s="432" t="s">
        <v>1882</v>
      </c>
      <c r="L497" s="434">
        <v>222.42961784912146</v>
      </c>
      <c r="M497" s="434">
        <v>9</v>
      </c>
      <c r="N497" s="435">
        <v>2001.8665606420932</v>
      </c>
    </row>
    <row r="498" spans="1:14" ht="14.4" customHeight="1" x14ac:dyDescent="0.3">
      <c r="A498" s="430" t="s">
        <v>737</v>
      </c>
      <c r="B498" s="431" t="s">
        <v>4028</v>
      </c>
      <c r="C498" s="432" t="s">
        <v>738</v>
      </c>
      <c r="D498" s="433" t="s">
        <v>4045</v>
      </c>
      <c r="E498" s="432" t="s">
        <v>388</v>
      </c>
      <c r="F498" s="433" t="s">
        <v>4075</v>
      </c>
      <c r="G498" s="432" t="s">
        <v>1764</v>
      </c>
      <c r="H498" s="432" t="s">
        <v>1883</v>
      </c>
      <c r="I498" s="432" t="s">
        <v>1884</v>
      </c>
      <c r="J498" s="432" t="s">
        <v>1885</v>
      </c>
      <c r="K498" s="432" t="s">
        <v>1328</v>
      </c>
      <c r="L498" s="434">
        <v>116.83965757414705</v>
      </c>
      <c r="M498" s="434">
        <v>4</v>
      </c>
      <c r="N498" s="435">
        <v>467.35863029658822</v>
      </c>
    </row>
    <row r="499" spans="1:14" ht="14.4" customHeight="1" x14ac:dyDescent="0.3">
      <c r="A499" s="430" t="s">
        <v>737</v>
      </c>
      <c r="B499" s="431" t="s">
        <v>4028</v>
      </c>
      <c r="C499" s="432" t="s">
        <v>738</v>
      </c>
      <c r="D499" s="433" t="s">
        <v>4045</v>
      </c>
      <c r="E499" s="432" t="s">
        <v>388</v>
      </c>
      <c r="F499" s="433" t="s">
        <v>4075</v>
      </c>
      <c r="G499" s="432" t="s">
        <v>1764</v>
      </c>
      <c r="H499" s="432" t="s">
        <v>1886</v>
      </c>
      <c r="I499" s="432" t="s">
        <v>1887</v>
      </c>
      <c r="J499" s="432" t="s">
        <v>1777</v>
      </c>
      <c r="K499" s="432" t="s">
        <v>1888</v>
      </c>
      <c r="L499" s="434">
        <v>128.54358849781067</v>
      </c>
      <c r="M499" s="434">
        <v>181</v>
      </c>
      <c r="N499" s="435">
        <v>23266.389518103733</v>
      </c>
    </row>
    <row r="500" spans="1:14" ht="14.4" customHeight="1" x14ac:dyDescent="0.3">
      <c r="A500" s="430" t="s">
        <v>737</v>
      </c>
      <c r="B500" s="431" t="s">
        <v>4028</v>
      </c>
      <c r="C500" s="432" t="s">
        <v>738</v>
      </c>
      <c r="D500" s="433" t="s">
        <v>4045</v>
      </c>
      <c r="E500" s="432" t="s">
        <v>388</v>
      </c>
      <c r="F500" s="433" t="s">
        <v>4075</v>
      </c>
      <c r="G500" s="432" t="s">
        <v>1764</v>
      </c>
      <c r="H500" s="432" t="s">
        <v>1889</v>
      </c>
      <c r="I500" s="432" t="s">
        <v>1890</v>
      </c>
      <c r="J500" s="432" t="s">
        <v>1891</v>
      </c>
      <c r="K500" s="432" t="s">
        <v>1892</v>
      </c>
      <c r="L500" s="434">
        <v>357.07999488014724</v>
      </c>
      <c r="M500" s="434">
        <v>3</v>
      </c>
      <c r="N500" s="435">
        <v>1071.2399846404417</v>
      </c>
    </row>
    <row r="501" spans="1:14" ht="14.4" customHeight="1" x14ac:dyDescent="0.3">
      <c r="A501" s="430" t="s">
        <v>737</v>
      </c>
      <c r="B501" s="431" t="s">
        <v>4028</v>
      </c>
      <c r="C501" s="432" t="s">
        <v>738</v>
      </c>
      <c r="D501" s="433" t="s">
        <v>4045</v>
      </c>
      <c r="E501" s="432" t="s">
        <v>388</v>
      </c>
      <c r="F501" s="433" t="s">
        <v>4075</v>
      </c>
      <c r="G501" s="432" t="s">
        <v>1764</v>
      </c>
      <c r="H501" s="432" t="s">
        <v>1893</v>
      </c>
      <c r="I501" s="432" t="s">
        <v>1894</v>
      </c>
      <c r="J501" s="432" t="s">
        <v>1891</v>
      </c>
      <c r="K501" s="432" t="s">
        <v>1895</v>
      </c>
      <c r="L501" s="434">
        <v>116.80999999999995</v>
      </c>
      <c r="M501" s="434">
        <v>3</v>
      </c>
      <c r="N501" s="435">
        <v>350.42999999999984</v>
      </c>
    </row>
    <row r="502" spans="1:14" ht="14.4" customHeight="1" x14ac:dyDescent="0.3">
      <c r="A502" s="430" t="s">
        <v>737</v>
      </c>
      <c r="B502" s="431" t="s">
        <v>4028</v>
      </c>
      <c r="C502" s="432" t="s">
        <v>738</v>
      </c>
      <c r="D502" s="433" t="s">
        <v>4045</v>
      </c>
      <c r="E502" s="432" t="s">
        <v>388</v>
      </c>
      <c r="F502" s="433" t="s">
        <v>4075</v>
      </c>
      <c r="G502" s="432" t="s">
        <v>1764</v>
      </c>
      <c r="H502" s="432" t="s">
        <v>1896</v>
      </c>
      <c r="I502" s="432" t="s">
        <v>1897</v>
      </c>
      <c r="J502" s="432" t="s">
        <v>1898</v>
      </c>
      <c r="K502" s="432" t="s">
        <v>1899</v>
      </c>
      <c r="L502" s="434">
        <v>13.879979054612859</v>
      </c>
      <c r="M502" s="434">
        <v>6</v>
      </c>
      <c r="N502" s="435">
        <v>83.279874327677149</v>
      </c>
    </row>
    <row r="503" spans="1:14" ht="14.4" customHeight="1" x14ac:dyDescent="0.3">
      <c r="A503" s="430" t="s">
        <v>737</v>
      </c>
      <c r="B503" s="431" t="s">
        <v>4028</v>
      </c>
      <c r="C503" s="432" t="s">
        <v>738</v>
      </c>
      <c r="D503" s="433" t="s">
        <v>4045</v>
      </c>
      <c r="E503" s="432" t="s">
        <v>388</v>
      </c>
      <c r="F503" s="433" t="s">
        <v>4075</v>
      </c>
      <c r="G503" s="432" t="s">
        <v>1764</v>
      </c>
      <c r="H503" s="432" t="s">
        <v>1900</v>
      </c>
      <c r="I503" s="432" t="s">
        <v>1901</v>
      </c>
      <c r="J503" s="432" t="s">
        <v>1902</v>
      </c>
      <c r="K503" s="432" t="s">
        <v>1328</v>
      </c>
      <c r="L503" s="434">
        <v>182.92999999999998</v>
      </c>
      <c r="M503" s="434">
        <v>1</v>
      </c>
      <c r="N503" s="435">
        <v>182.92999999999998</v>
      </c>
    </row>
    <row r="504" spans="1:14" ht="14.4" customHeight="1" x14ac:dyDescent="0.3">
      <c r="A504" s="430" t="s">
        <v>737</v>
      </c>
      <c r="B504" s="431" t="s">
        <v>4028</v>
      </c>
      <c r="C504" s="432" t="s">
        <v>738</v>
      </c>
      <c r="D504" s="433" t="s">
        <v>4045</v>
      </c>
      <c r="E504" s="432" t="s">
        <v>388</v>
      </c>
      <c r="F504" s="433" t="s">
        <v>4075</v>
      </c>
      <c r="G504" s="432" t="s">
        <v>1764</v>
      </c>
      <c r="H504" s="432" t="s">
        <v>1903</v>
      </c>
      <c r="I504" s="432" t="s">
        <v>1904</v>
      </c>
      <c r="J504" s="432" t="s">
        <v>1905</v>
      </c>
      <c r="K504" s="432" t="s">
        <v>1906</v>
      </c>
      <c r="L504" s="434">
        <v>24.929949699924645</v>
      </c>
      <c r="M504" s="434">
        <v>9</v>
      </c>
      <c r="N504" s="435">
        <v>224.36954729932179</v>
      </c>
    </row>
    <row r="505" spans="1:14" ht="14.4" customHeight="1" x14ac:dyDescent="0.3">
      <c r="A505" s="430" t="s">
        <v>737</v>
      </c>
      <c r="B505" s="431" t="s">
        <v>4028</v>
      </c>
      <c r="C505" s="432" t="s">
        <v>738</v>
      </c>
      <c r="D505" s="433" t="s">
        <v>4045</v>
      </c>
      <c r="E505" s="432" t="s">
        <v>388</v>
      </c>
      <c r="F505" s="433" t="s">
        <v>4075</v>
      </c>
      <c r="G505" s="432" t="s">
        <v>1764</v>
      </c>
      <c r="H505" s="432" t="s">
        <v>1907</v>
      </c>
      <c r="I505" s="432" t="s">
        <v>1908</v>
      </c>
      <c r="J505" s="432" t="s">
        <v>1909</v>
      </c>
      <c r="K505" s="432" t="s">
        <v>1525</v>
      </c>
      <c r="L505" s="434">
        <v>44.11999999999999</v>
      </c>
      <c r="M505" s="434">
        <v>4</v>
      </c>
      <c r="N505" s="435">
        <v>176.47999999999996</v>
      </c>
    </row>
    <row r="506" spans="1:14" ht="14.4" customHeight="1" x14ac:dyDescent="0.3">
      <c r="A506" s="430" t="s">
        <v>737</v>
      </c>
      <c r="B506" s="431" t="s">
        <v>4028</v>
      </c>
      <c r="C506" s="432" t="s">
        <v>738</v>
      </c>
      <c r="D506" s="433" t="s">
        <v>4045</v>
      </c>
      <c r="E506" s="432" t="s">
        <v>388</v>
      </c>
      <c r="F506" s="433" t="s">
        <v>4075</v>
      </c>
      <c r="G506" s="432" t="s">
        <v>1764</v>
      </c>
      <c r="H506" s="432" t="s">
        <v>1910</v>
      </c>
      <c r="I506" s="432" t="s">
        <v>1911</v>
      </c>
      <c r="J506" s="432" t="s">
        <v>1912</v>
      </c>
      <c r="K506" s="432" t="s">
        <v>1913</v>
      </c>
      <c r="L506" s="434">
        <v>20.060016592208104</v>
      </c>
      <c r="M506" s="434">
        <v>14</v>
      </c>
      <c r="N506" s="435">
        <v>280.84023229091343</v>
      </c>
    </row>
    <row r="507" spans="1:14" ht="14.4" customHeight="1" x14ac:dyDescent="0.3">
      <c r="A507" s="430" t="s">
        <v>737</v>
      </c>
      <c r="B507" s="431" t="s">
        <v>4028</v>
      </c>
      <c r="C507" s="432" t="s">
        <v>738</v>
      </c>
      <c r="D507" s="433" t="s">
        <v>4045</v>
      </c>
      <c r="E507" s="432" t="s">
        <v>388</v>
      </c>
      <c r="F507" s="433" t="s">
        <v>4075</v>
      </c>
      <c r="G507" s="432" t="s">
        <v>1764</v>
      </c>
      <c r="H507" s="432" t="s">
        <v>1914</v>
      </c>
      <c r="I507" s="432" t="s">
        <v>1915</v>
      </c>
      <c r="J507" s="432" t="s">
        <v>1916</v>
      </c>
      <c r="K507" s="432" t="s">
        <v>1917</v>
      </c>
      <c r="L507" s="434">
        <v>449.21008405615282</v>
      </c>
      <c r="M507" s="434">
        <v>10</v>
      </c>
      <c r="N507" s="435">
        <v>4492.1008405615285</v>
      </c>
    </row>
    <row r="508" spans="1:14" ht="14.4" customHeight="1" x14ac:dyDescent="0.3">
      <c r="A508" s="430" t="s">
        <v>737</v>
      </c>
      <c r="B508" s="431" t="s">
        <v>4028</v>
      </c>
      <c r="C508" s="432" t="s">
        <v>738</v>
      </c>
      <c r="D508" s="433" t="s">
        <v>4045</v>
      </c>
      <c r="E508" s="432" t="s">
        <v>388</v>
      </c>
      <c r="F508" s="433" t="s">
        <v>4075</v>
      </c>
      <c r="G508" s="432" t="s">
        <v>1764</v>
      </c>
      <c r="H508" s="432" t="s">
        <v>1918</v>
      </c>
      <c r="I508" s="432" t="s">
        <v>1919</v>
      </c>
      <c r="J508" s="432" t="s">
        <v>1920</v>
      </c>
      <c r="K508" s="432" t="s">
        <v>1921</v>
      </c>
      <c r="L508" s="434">
        <v>49.608000000000004</v>
      </c>
      <c r="M508" s="434">
        <v>20</v>
      </c>
      <c r="N508" s="435">
        <v>992.16000000000008</v>
      </c>
    </row>
    <row r="509" spans="1:14" ht="14.4" customHeight="1" x14ac:dyDescent="0.3">
      <c r="A509" s="430" t="s">
        <v>737</v>
      </c>
      <c r="B509" s="431" t="s">
        <v>4028</v>
      </c>
      <c r="C509" s="432" t="s">
        <v>738</v>
      </c>
      <c r="D509" s="433" t="s">
        <v>4045</v>
      </c>
      <c r="E509" s="432" t="s">
        <v>388</v>
      </c>
      <c r="F509" s="433" t="s">
        <v>4075</v>
      </c>
      <c r="G509" s="432" t="s">
        <v>1764</v>
      </c>
      <c r="H509" s="432" t="s">
        <v>1922</v>
      </c>
      <c r="I509" s="432" t="s">
        <v>1923</v>
      </c>
      <c r="J509" s="432" t="s">
        <v>1924</v>
      </c>
      <c r="K509" s="432" t="s">
        <v>1026</v>
      </c>
      <c r="L509" s="434">
        <v>122.64</v>
      </c>
      <c r="M509" s="434">
        <v>1</v>
      </c>
      <c r="N509" s="435">
        <v>122.64</v>
      </c>
    </row>
    <row r="510" spans="1:14" ht="14.4" customHeight="1" x14ac:dyDescent="0.3">
      <c r="A510" s="430" t="s">
        <v>737</v>
      </c>
      <c r="B510" s="431" t="s">
        <v>4028</v>
      </c>
      <c r="C510" s="432" t="s">
        <v>738</v>
      </c>
      <c r="D510" s="433" t="s">
        <v>4045</v>
      </c>
      <c r="E510" s="432" t="s">
        <v>388</v>
      </c>
      <c r="F510" s="433" t="s">
        <v>4075</v>
      </c>
      <c r="G510" s="432" t="s">
        <v>1764</v>
      </c>
      <c r="H510" s="432" t="s">
        <v>1925</v>
      </c>
      <c r="I510" s="432" t="s">
        <v>1925</v>
      </c>
      <c r="J510" s="432" t="s">
        <v>1926</v>
      </c>
      <c r="K510" s="432" t="s">
        <v>1927</v>
      </c>
      <c r="L510" s="434">
        <v>70.060000000000016</v>
      </c>
      <c r="M510" s="434">
        <v>5</v>
      </c>
      <c r="N510" s="435">
        <v>350.30000000000007</v>
      </c>
    </row>
    <row r="511" spans="1:14" ht="14.4" customHeight="1" x14ac:dyDescent="0.3">
      <c r="A511" s="430" t="s">
        <v>737</v>
      </c>
      <c r="B511" s="431" t="s">
        <v>4028</v>
      </c>
      <c r="C511" s="432" t="s">
        <v>738</v>
      </c>
      <c r="D511" s="433" t="s">
        <v>4045</v>
      </c>
      <c r="E511" s="432" t="s">
        <v>388</v>
      </c>
      <c r="F511" s="433" t="s">
        <v>4075</v>
      </c>
      <c r="G511" s="432" t="s">
        <v>1764</v>
      </c>
      <c r="H511" s="432" t="s">
        <v>1928</v>
      </c>
      <c r="I511" s="432" t="s">
        <v>1929</v>
      </c>
      <c r="J511" s="432" t="s">
        <v>1930</v>
      </c>
      <c r="K511" s="432" t="s">
        <v>1931</v>
      </c>
      <c r="L511" s="434">
        <v>63.005000000000003</v>
      </c>
      <c r="M511" s="434">
        <v>4</v>
      </c>
      <c r="N511" s="435">
        <v>252.02</v>
      </c>
    </row>
    <row r="512" spans="1:14" ht="14.4" customHeight="1" x14ac:dyDescent="0.3">
      <c r="A512" s="430" t="s">
        <v>737</v>
      </c>
      <c r="B512" s="431" t="s">
        <v>4028</v>
      </c>
      <c r="C512" s="432" t="s">
        <v>738</v>
      </c>
      <c r="D512" s="433" t="s">
        <v>4045</v>
      </c>
      <c r="E512" s="432" t="s">
        <v>388</v>
      </c>
      <c r="F512" s="433" t="s">
        <v>4075</v>
      </c>
      <c r="G512" s="432" t="s">
        <v>1764</v>
      </c>
      <c r="H512" s="432" t="s">
        <v>1932</v>
      </c>
      <c r="I512" s="432" t="s">
        <v>1933</v>
      </c>
      <c r="J512" s="432" t="s">
        <v>1934</v>
      </c>
      <c r="K512" s="432" t="s">
        <v>1935</v>
      </c>
      <c r="L512" s="434">
        <v>135.78001472953625</v>
      </c>
      <c r="M512" s="434">
        <v>86</v>
      </c>
      <c r="N512" s="435">
        <v>11677.081266740117</v>
      </c>
    </row>
    <row r="513" spans="1:14" ht="14.4" customHeight="1" x14ac:dyDescent="0.3">
      <c r="A513" s="430" t="s">
        <v>737</v>
      </c>
      <c r="B513" s="431" t="s">
        <v>4028</v>
      </c>
      <c r="C513" s="432" t="s">
        <v>738</v>
      </c>
      <c r="D513" s="433" t="s">
        <v>4045</v>
      </c>
      <c r="E513" s="432" t="s">
        <v>388</v>
      </c>
      <c r="F513" s="433" t="s">
        <v>4075</v>
      </c>
      <c r="G513" s="432" t="s">
        <v>1764</v>
      </c>
      <c r="H513" s="432" t="s">
        <v>1936</v>
      </c>
      <c r="I513" s="432" t="s">
        <v>1937</v>
      </c>
      <c r="J513" s="432" t="s">
        <v>1938</v>
      </c>
      <c r="K513" s="432" t="s">
        <v>1939</v>
      </c>
      <c r="L513" s="434">
        <v>469.94999595708276</v>
      </c>
      <c r="M513" s="434">
        <v>5</v>
      </c>
      <c r="N513" s="435">
        <v>2349.7499797854139</v>
      </c>
    </row>
    <row r="514" spans="1:14" ht="14.4" customHeight="1" x14ac:dyDescent="0.3">
      <c r="A514" s="430" t="s">
        <v>737</v>
      </c>
      <c r="B514" s="431" t="s">
        <v>4028</v>
      </c>
      <c r="C514" s="432" t="s">
        <v>738</v>
      </c>
      <c r="D514" s="433" t="s">
        <v>4045</v>
      </c>
      <c r="E514" s="432" t="s">
        <v>388</v>
      </c>
      <c r="F514" s="433" t="s">
        <v>4075</v>
      </c>
      <c r="G514" s="432" t="s">
        <v>1764</v>
      </c>
      <c r="H514" s="432" t="s">
        <v>1940</v>
      </c>
      <c r="I514" s="432" t="s">
        <v>1941</v>
      </c>
      <c r="J514" s="432" t="s">
        <v>1877</v>
      </c>
      <c r="K514" s="432" t="s">
        <v>1942</v>
      </c>
      <c r="L514" s="434">
        <v>112.03999999999999</v>
      </c>
      <c r="M514" s="434">
        <v>4</v>
      </c>
      <c r="N514" s="435">
        <v>448.15999999999997</v>
      </c>
    </row>
    <row r="515" spans="1:14" ht="14.4" customHeight="1" x14ac:dyDescent="0.3">
      <c r="A515" s="430" t="s">
        <v>737</v>
      </c>
      <c r="B515" s="431" t="s">
        <v>4028</v>
      </c>
      <c r="C515" s="432" t="s">
        <v>738</v>
      </c>
      <c r="D515" s="433" t="s">
        <v>4045</v>
      </c>
      <c r="E515" s="432" t="s">
        <v>388</v>
      </c>
      <c r="F515" s="433" t="s">
        <v>4075</v>
      </c>
      <c r="G515" s="432" t="s">
        <v>1764</v>
      </c>
      <c r="H515" s="432" t="s">
        <v>1943</v>
      </c>
      <c r="I515" s="432" t="s">
        <v>1944</v>
      </c>
      <c r="J515" s="432" t="s">
        <v>1945</v>
      </c>
      <c r="K515" s="432" t="s">
        <v>1946</v>
      </c>
      <c r="L515" s="434">
        <v>158.97999999999999</v>
      </c>
      <c r="M515" s="434">
        <v>1</v>
      </c>
      <c r="N515" s="435">
        <v>158.97999999999999</v>
      </c>
    </row>
    <row r="516" spans="1:14" ht="14.4" customHeight="1" x14ac:dyDescent="0.3">
      <c r="A516" s="430" t="s">
        <v>737</v>
      </c>
      <c r="B516" s="431" t="s">
        <v>4028</v>
      </c>
      <c r="C516" s="432" t="s">
        <v>738</v>
      </c>
      <c r="D516" s="433" t="s">
        <v>4045</v>
      </c>
      <c r="E516" s="432" t="s">
        <v>388</v>
      </c>
      <c r="F516" s="433" t="s">
        <v>4075</v>
      </c>
      <c r="G516" s="432" t="s">
        <v>1764</v>
      </c>
      <c r="H516" s="432" t="s">
        <v>1947</v>
      </c>
      <c r="I516" s="432" t="s">
        <v>1948</v>
      </c>
      <c r="J516" s="432" t="s">
        <v>1949</v>
      </c>
      <c r="K516" s="432" t="s">
        <v>1950</v>
      </c>
      <c r="L516" s="434">
        <v>210.07000000000005</v>
      </c>
      <c r="M516" s="434">
        <v>2</v>
      </c>
      <c r="N516" s="435">
        <v>420.1400000000001</v>
      </c>
    </row>
    <row r="517" spans="1:14" ht="14.4" customHeight="1" x14ac:dyDescent="0.3">
      <c r="A517" s="430" t="s">
        <v>737</v>
      </c>
      <c r="B517" s="431" t="s">
        <v>4028</v>
      </c>
      <c r="C517" s="432" t="s">
        <v>738</v>
      </c>
      <c r="D517" s="433" t="s">
        <v>4045</v>
      </c>
      <c r="E517" s="432" t="s">
        <v>388</v>
      </c>
      <c r="F517" s="433" t="s">
        <v>4075</v>
      </c>
      <c r="G517" s="432" t="s">
        <v>1764</v>
      </c>
      <c r="H517" s="432" t="s">
        <v>1951</v>
      </c>
      <c r="I517" s="432" t="s">
        <v>1952</v>
      </c>
      <c r="J517" s="432" t="s">
        <v>1953</v>
      </c>
      <c r="K517" s="432" t="s">
        <v>1954</v>
      </c>
      <c r="L517" s="434">
        <v>565.57999999999959</v>
      </c>
      <c r="M517" s="434">
        <v>1</v>
      </c>
      <c r="N517" s="435">
        <v>565.57999999999959</v>
      </c>
    </row>
    <row r="518" spans="1:14" ht="14.4" customHeight="1" x14ac:dyDescent="0.3">
      <c r="A518" s="430" t="s">
        <v>737</v>
      </c>
      <c r="B518" s="431" t="s">
        <v>4028</v>
      </c>
      <c r="C518" s="432" t="s">
        <v>738</v>
      </c>
      <c r="D518" s="433" t="s">
        <v>4045</v>
      </c>
      <c r="E518" s="432" t="s">
        <v>388</v>
      </c>
      <c r="F518" s="433" t="s">
        <v>4075</v>
      </c>
      <c r="G518" s="432" t="s">
        <v>1764</v>
      </c>
      <c r="H518" s="432" t="s">
        <v>1955</v>
      </c>
      <c r="I518" s="432" t="s">
        <v>1956</v>
      </c>
      <c r="J518" s="432" t="s">
        <v>1957</v>
      </c>
      <c r="K518" s="432" t="s">
        <v>1817</v>
      </c>
      <c r="L518" s="434">
        <v>71.17004307212072</v>
      </c>
      <c r="M518" s="434">
        <v>2</v>
      </c>
      <c r="N518" s="435">
        <v>142.34008614424144</v>
      </c>
    </row>
    <row r="519" spans="1:14" ht="14.4" customHeight="1" x14ac:dyDescent="0.3">
      <c r="A519" s="430" t="s">
        <v>737</v>
      </c>
      <c r="B519" s="431" t="s">
        <v>4028</v>
      </c>
      <c r="C519" s="432" t="s">
        <v>738</v>
      </c>
      <c r="D519" s="433" t="s">
        <v>4045</v>
      </c>
      <c r="E519" s="432" t="s">
        <v>388</v>
      </c>
      <c r="F519" s="433" t="s">
        <v>4075</v>
      </c>
      <c r="G519" s="432" t="s">
        <v>1764</v>
      </c>
      <c r="H519" s="432" t="s">
        <v>1958</v>
      </c>
      <c r="I519" s="432" t="s">
        <v>1959</v>
      </c>
      <c r="J519" s="432" t="s">
        <v>1960</v>
      </c>
      <c r="K519" s="432" t="s">
        <v>1370</v>
      </c>
      <c r="L519" s="434">
        <v>36.57798495318481</v>
      </c>
      <c r="M519" s="434">
        <v>10</v>
      </c>
      <c r="N519" s="435">
        <v>365.77984953184813</v>
      </c>
    </row>
    <row r="520" spans="1:14" ht="14.4" customHeight="1" x14ac:dyDescent="0.3">
      <c r="A520" s="430" t="s">
        <v>737</v>
      </c>
      <c r="B520" s="431" t="s">
        <v>4028</v>
      </c>
      <c r="C520" s="432" t="s">
        <v>738</v>
      </c>
      <c r="D520" s="433" t="s">
        <v>4045</v>
      </c>
      <c r="E520" s="432" t="s">
        <v>388</v>
      </c>
      <c r="F520" s="433" t="s">
        <v>4075</v>
      </c>
      <c r="G520" s="432" t="s">
        <v>1764</v>
      </c>
      <c r="H520" s="432" t="s">
        <v>1961</v>
      </c>
      <c r="I520" s="432" t="s">
        <v>1962</v>
      </c>
      <c r="J520" s="432" t="s">
        <v>1843</v>
      </c>
      <c r="K520" s="432" t="s">
        <v>1963</v>
      </c>
      <c r="L520" s="434">
        <v>101.09000000000005</v>
      </c>
      <c r="M520" s="434">
        <v>2</v>
      </c>
      <c r="N520" s="435">
        <v>202.18000000000009</v>
      </c>
    </row>
    <row r="521" spans="1:14" ht="14.4" customHeight="1" x14ac:dyDescent="0.3">
      <c r="A521" s="430" t="s">
        <v>737</v>
      </c>
      <c r="B521" s="431" t="s">
        <v>4028</v>
      </c>
      <c r="C521" s="432" t="s">
        <v>738</v>
      </c>
      <c r="D521" s="433" t="s">
        <v>4045</v>
      </c>
      <c r="E521" s="432" t="s">
        <v>388</v>
      </c>
      <c r="F521" s="433" t="s">
        <v>4075</v>
      </c>
      <c r="G521" s="432" t="s">
        <v>1764</v>
      </c>
      <c r="H521" s="432" t="s">
        <v>1964</v>
      </c>
      <c r="I521" s="432" t="s">
        <v>1965</v>
      </c>
      <c r="J521" s="432" t="s">
        <v>1805</v>
      </c>
      <c r="K521" s="432" t="s">
        <v>1966</v>
      </c>
      <c r="L521" s="434">
        <v>301.47000000000003</v>
      </c>
      <c r="M521" s="434">
        <v>11</v>
      </c>
      <c r="N521" s="435">
        <v>3316.17</v>
      </c>
    </row>
    <row r="522" spans="1:14" ht="14.4" customHeight="1" x14ac:dyDescent="0.3">
      <c r="A522" s="430" t="s">
        <v>737</v>
      </c>
      <c r="B522" s="431" t="s">
        <v>4028</v>
      </c>
      <c r="C522" s="432" t="s">
        <v>738</v>
      </c>
      <c r="D522" s="433" t="s">
        <v>4045</v>
      </c>
      <c r="E522" s="432" t="s">
        <v>388</v>
      </c>
      <c r="F522" s="433" t="s">
        <v>4075</v>
      </c>
      <c r="G522" s="432" t="s">
        <v>1764</v>
      </c>
      <c r="H522" s="432" t="s">
        <v>1967</v>
      </c>
      <c r="I522" s="432" t="s">
        <v>1968</v>
      </c>
      <c r="J522" s="432" t="s">
        <v>1969</v>
      </c>
      <c r="K522" s="432" t="s">
        <v>1963</v>
      </c>
      <c r="L522" s="434">
        <v>368.25</v>
      </c>
      <c r="M522" s="434">
        <v>3</v>
      </c>
      <c r="N522" s="435">
        <v>1104.75</v>
      </c>
    </row>
    <row r="523" spans="1:14" ht="14.4" customHeight="1" x14ac:dyDescent="0.3">
      <c r="A523" s="430" t="s">
        <v>737</v>
      </c>
      <c r="B523" s="431" t="s">
        <v>4028</v>
      </c>
      <c r="C523" s="432" t="s">
        <v>738</v>
      </c>
      <c r="D523" s="433" t="s">
        <v>4045</v>
      </c>
      <c r="E523" s="432" t="s">
        <v>388</v>
      </c>
      <c r="F523" s="433" t="s">
        <v>4075</v>
      </c>
      <c r="G523" s="432" t="s">
        <v>1764</v>
      </c>
      <c r="H523" s="432" t="s">
        <v>1970</v>
      </c>
      <c r="I523" s="432" t="s">
        <v>1971</v>
      </c>
      <c r="J523" s="432" t="s">
        <v>1902</v>
      </c>
      <c r="K523" s="432" t="s">
        <v>1649</v>
      </c>
      <c r="L523" s="434">
        <v>529.24</v>
      </c>
      <c r="M523" s="434">
        <v>2</v>
      </c>
      <c r="N523" s="435">
        <v>1058.48</v>
      </c>
    </row>
    <row r="524" spans="1:14" ht="14.4" customHeight="1" x14ac:dyDescent="0.3">
      <c r="A524" s="430" t="s">
        <v>737</v>
      </c>
      <c r="B524" s="431" t="s">
        <v>4028</v>
      </c>
      <c r="C524" s="432" t="s">
        <v>738</v>
      </c>
      <c r="D524" s="433" t="s">
        <v>4045</v>
      </c>
      <c r="E524" s="432" t="s">
        <v>388</v>
      </c>
      <c r="F524" s="433" t="s">
        <v>4075</v>
      </c>
      <c r="G524" s="432" t="s">
        <v>1764</v>
      </c>
      <c r="H524" s="432" t="s">
        <v>1972</v>
      </c>
      <c r="I524" s="432" t="s">
        <v>1973</v>
      </c>
      <c r="J524" s="432" t="s">
        <v>1773</v>
      </c>
      <c r="K524" s="432" t="s">
        <v>1974</v>
      </c>
      <c r="L524" s="434">
        <v>64.099999910974162</v>
      </c>
      <c r="M524" s="434">
        <v>29</v>
      </c>
      <c r="N524" s="435">
        <v>1858.8999974182509</v>
      </c>
    </row>
    <row r="525" spans="1:14" ht="14.4" customHeight="1" x14ac:dyDescent="0.3">
      <c r="A525" s="430" t="s">
        <v>737</v>
      </c>
      <c r="B525" s="431" t="s">
        <v>4028</v>
      </c>
      <c r="C525" s="432" t="s">
        <v>738</v>
      </c>
      <c r="D525" s="433" t="s">
        <v>4045</v>
      </c>
      <c r="E525" s="432" t="s">
        <v>388</v>
      </c>
      <c r="F525" s="433" t="s">
        <v>4075</v>
      </c>
      <c r="G525" s="432" t="s">
        <v>1764</v>
      </c>
      <c r="H525" s="432" t="s">
        <v>1975</v>
      </c>
      <c r="I525" s="432" t="s">
        <v>1976</v>
      </c>
      <c r="J525" s="432" t="s">
        <v>1977</v>
      </c>
      <c r="K525" s="432" t="s">
        <v>1978</v>
      </c>
      <c r="L525" s="434">
        <v>36.181249999999999</v>
      </c>
      <c r="M525" s="434">
        <v>8</v>
      </c>
      <c r="N525" s="435">
        <v>289.45</v>
      </c>
    </row>
    <row r="526" spans="1:14" ht="14.4" customHeight="1" x14ac:dyDescent="0.3">
      <c r="A526" s="430" t="s">
        <v>737</v>
      </c>
      <c r="B526" s="431" t="s">
        <v>4028</v>
      </c>
      <c r="C526" s="432" t="s">
        <v>738</v>
      </c>
      <c r="D526" s="433" t="s">
        <v>4045</v>
      </c>
      <c r="E526" s="432" t="s">
        <v>388</v>
      </c>
      <c r="F526" s="433" t="s">
        <v>4075</v>
      </c>
      <c r="G526" s="432" t="s">
        <v>1764</v>
      </c>
      <c r="H526" s="432" t="s">
        <v>1979</v>
      </c>
      <c r="I526" s="432" t="s">
        <v>1980</v>
      </c>
      <c r="J526" s="432" t="s">
        <v>1981</v>
      </c>
      <c r="K526" s="432" t="s">
        <v>1982</v>
      </c>
      <c r="L526" s="434">
        <v>126.88999999999999</v>
      </c>
      <c r="M526" s="434">
        <v>1</v>
      </c>
      <c r="N526" s="435">
        <v>126.88999999999999</v>
      </c>
    </row>
    <row r="527" spans="1:14" ht="14.4" customHeight="1" x14ac:dyDescent="0.3">
      <c r="A527" s="430" t="s">
        <v>737</v>
      </c>
      <c r="B527" s="431" t="s">
        <v>4028</v>
      </c>
      <c r="C527" s="432" t="s">
        <v>738</v>
      </c>
      <c r="D527" s="433" t="s">
        <v>4045</v>
      </c>
      <c r="E527" s="432" t="s">
        <v>388</v>
      </c>
      <c r="F527" s="433" t="s">
        <v>4075</v>
      </c>
      <c r="G527" s="432" t="s">
        <v>1764</v>
      </c>
      <c r="H527" s="432" t="s">
        <v>1983</v>
      </c>
      <c r="I527" s="432" t="s">
        <v>1984</v>
      </c>
      <c r="J527" s="432" t="s">
        <v>1985</v>
      </c>
      <c r="K527" s="432" t="s">
        <v>1946</v>
      </c>
      <c r="L527" s="434">
        <v>213.24</v>
      </c>
      <c r="M527" s="434">
        <v>2</v>
      </c>
      <c r="N527" s="435">
        <v>426.48</v>
      </c>
    </row>
    <row r="528" spans="1:14" ht="14.4" customHeight="1" x14ac:dyDescent="0.3">
      <c r="A528" s="430" t="s">
        <v>737</v>
      </c>
      <c r="B528" s="431" t="s">
        <v>4028</v>
      </c>
      <c r="C528" s="432" t="s">
        <v>738</v>
      </c>
      <c r="D528" s="433" t="s">
        <v>4045</v>
      </c>
      <c r="E528" s="432" t="s">
        <v>388</v>
      </c>
      <c r="F528" s="433" t="s">
        <v>4075</v>
      </c>
      <c r="G528" s="432" t="s">
        <v>1764</v>
      </c>
      <c r="H528" s="432" t="s">
        <v>1986</v>
      </c>
      <c r="I528" s="432" t="s">
        <v>1987</v>
      </c>
      <c r="J528" s="432" t="s">
        <v>1988</v>
      </c>
      <c r="K528" s="432" t="s">
        <v>1989</v>
      </c>
      <c r="L528" s="434">
        <v>147.76</v>
      </c>
      <c r="M528" s="434">
        <v>2</v>
      </c>
      <c r="N528" s="435">
        <v>295.52</v>
      </c>
    </row>
    <row r="529" spans="1:14" ht="14.4" customHeight="1" x14ac:dyDescent="0.3">
      <c r="A529" s="430" t="s">
        <v>737</v>
      </c>
      <c r="B529" s="431" t="s">
        <v>4028</v>
      </c>
      <c r="C529" s="432" t="s">
        <v>738</v>
      </c>
      <c r="D529" s="433" t="s">
        <v>4045</v>
      </c>
      <c r="E529" s="432" t="s">
        <v>388</v>
      </c>
      <c r="F529" s="433" t="s">
        <v>4075</v>
      </c>
      <c r="G529" s="432" t="s">
        <v>1764</v>
      </c>
      <c r="H529" s="432" t="s">
        <v>1990</v>
      </c>
      <c r="I529" s="432" t="s">
        <v>1991</v>
      </c>
      <c r="J529" s="432" t="s">
        <v>1960</v>
      </c>
      <c r="K529" s="432" t="s">
        <v>1992</v>
      </c>
      <c r="L529" s="434">
        <v>115.16</v>
      </c>
      <c r="M529" s="434">
        <v>1</v>
      </c>
      <c r="N529" s="435">
        <v>115.16</v>
      </c>
    </row>
    <row r="530" spans="1:14" ht="14.4" customHeight="1" x14ac:dyDescent="0.3">
      <c r="A530" s="430" t="s">
        <v>737</v>
      </c>
      <c r="B530" s="431" t="s">
        <v>4028</v>
      </c>
      <c r="C530" s="432" t="s">
        <v>738</v>
      </c>
      <c r="D530" s="433" t="s">
        <v>4045</v>
      </c>
      <c r="E530" s="432" t="s">
        <v>388</v>
      </c>
      <c r="F530" s="433" t="s">
        <v>4075</v>
      </c>
      <c r="G530" s="432" t="s">
        <v>1764</v>
      </c>
      <c r="H530" s="432" t="s">
        <v>1993</v>
      </c>
      <c r="I530" s="432" t="s">
        <v>1993</v>
      </c>
      <c r="J530" s="432" t="s">
        <v>1994</v>
      </c>
      <c r="K530" s="432" t="s">
        <v>1995</v>
      </c>
      <c r="L530" s="434">
        <v>115.23000000000006</v>
      </c>
      <c r="M530" s="434">
        <v>1</v>
      </c>
      <c r="N530" s="435">
        <v>115.23000000000006</v>
      </c>
    </row>
    <row r="531" spans="1:14" ht="14.4" customHeight="1" x14ac:dyDescent="0.3">
      <c r="A531" s="430" t="s">
        <v>737</v>
      </c>
      <c r="B531" s="431" t="s">
        <v>4028</v>
      </c>
      <c r="C531" s="432" t="s">
        <v>738</v>
      </c>
      <c r="D531" s="433" t="s">
        <v>4045</v>
      </c>
      <c r="E531" s="432" t="s">
        <v>388</v>
      </c>
      <c r="F531" s="433" t="s">
        <v>4075</v>
      </c>
      <c r="G531" s="432" t="s">
        <v>1764</v>
      </c>
      <c r="H531" s="432" t="s">
        <v>1996</v>
      </c>
      <c r="I531" s="432" t="s">
        <v>1997</v>
      </c>
      <c r="J531" s="432" t="s">
        <v>1998</v>
      </c>
      <c r="K531" s="432" t="s">
        <v>1999</v>
      </c>
      <c r="L531" s="434">
        <v>683.61</v>
      </c>
      <c r="M531" s="434">
        <v>1</v>
      </c>
      <c r="N531" s="435">
        <v>683.61</v>
      </c>
    </row>
    <row r="532" spans="1:14" ht="14.4" customHeight="1" x14ac:dyDescent="0.3">
      <c r="A532" s="430" t="s">
        <v>737</v>
      </c>
      <c r="B532" s="431" t="s">
        <v>4028</v>
      </c>
      <c r="C532" s="432" t="s">
        <v>738</v>
      </c>
      <c r="D532" s="433" t="s">
        <v>4045</v>
      </c>
      <c r="E532" s="432" t="s">
        <v>388</v>
      </c>
      <c r="F532" s="433" t="s">
        <v>4075</v>
      </c>
      <c r="G532" s="432" t="s">
        <v>1764</v>
      </c>
      <c r="H532" s="432" t="s">
        <v>2000</v>
      </c>
      <c r="I532" s="432" t="s">
        <v>2001</v>
      </c>
      <c r="J532" s="432" t="s">
        <v>2002</v>
      </c>
      <c r="K532" s="432" t="s">
        <v>2003</v>
      </c>
      <c r="L532" s="434">
        <v>189.12</v>
      </c>
      <c r="M532" s="434">
        <v>3</v>
      </c>
      <c r="N532" s="435">
        <v>567.36</v>
      </c>
    </row>
    <row r="533" spans="1:14" ht="14.4" customHeight="1" x14ac:dyDescent="0.3">
      <c r="A533" s="430" t="s">
        <v>737</v>
      </c>
      <c r="B533" s="431" t="s">
        <v>4028</v>
      </c>
      <c r="C533" s="432" t="s">
        <v>738</v>
      </c>
      <c r="D533" s="433" t="s">
        <v>4045</v>
      </c>
      <c r="E533" s="432" t="s">
        <v>388</v>
      </c>
      <c r="F533" s="433" t="s">
        <v>4075</v>
      </c>
      <c r="G533" s="432" t="s">
        <v>1764</v>
      </c>
      <c r="H533" s="432" t="s">
        <v>2004</v>
      </c>
      <c r="I533" s="432" t="s">
        <v>2005</v>
      </c>
      <c r="J533" s="432" t="s">
        <v>2006</v>
      </c>
      <c r="K533" s="432" t="s">
        <v>2007</v>
      </c>
      <c r="L533" s="434">
        <v>298.93</v>
      </c>
      <c r="M533" s="434">
        <v>2</v>
      </c>
      <c r="N533" s="435">
        <v>597.86</v>
      </c>
    </row>
    <row r="534" spans="1:14" ht="14.4" customHeight="1" x14ac:dyDescent="0.3">
      <c r="A534" s="430" t="s">
        <v>737</v>
      </c>
      <c r="B534" s="431" t="s">
        <v>4028</v>
      </c>
      <c r="C534" s="432" t="s">
        <v>738</v>
      </c>
      <c r="D534" s="433" t="s">
        <v>4045</v>
      </c>
      <c r="E534" s="432" t="s">
        <v>388</v>
      </c>
      <c r="F534" s="433" t="s">
        <v>4075</v>
      </c>
      <c r="G534" s="432" t="s">
        <v>1764</v>
      </c>
      <c r="H534" s="432" t="s">
        <v>2008</v>
      </c>
      <c r="I534" s="432" t="s">
        <v>2009</v>
      </c>
      <c r="J534" s="432" t="s">
        <v>2010</v>
      </c>
      <c r="K534" s="432" t="s">
        <v>2011</v>
      </c>
      <c r="L534" s="434">
        <v>94.929999999999993</v>
      </c>
      <c r="M534" s="434">
        <v>1</v>
      </c>
      <c r="N534" s="435">
        <v>94.929999999999993</v>
      </c>
    </row>
    <row r="535" spans="1:14" ht="14.4" customHeight="1" x14ac:dyDescent="0.3">
      <c r="A535" s="430" t="s">
        <v>737</v>
      </c>
      <c r="B535" s="431" t="s">
        <v>4028</v>
      </c>
      <c r="C535" s="432" t="s">
        <v>738</v>
      </c>
      <c r="D535" s="433" t="s">
        <v>4045</v>
      </c>
      <c r="E535" s="432" t="s">
        <v>388</v>
      </c>
      <c r="F535" s="433" t="s">
        <v>4075</v>
      </c>
      <c r="G535" s="432" t="s">
        <v>1764</v>
      </c>
      <c r="H535" s="432" t="s">
        <v>2012</v>
      </c>
      <c r="I535" s="432" t="s">
        <v>2012</v>
      </c>
      <c r="J535" s="432" t="s">
        <v>2013</v>
      </c>
      <c r="K535" s="432" t="s">
        <v>2014</v>
      </c>
      <c r="L535" s="434">
        <v>2032.8</v>
      </c>
      <c r="M535" s="434">
        <v>2</v>
      </c>
      <c r="N535" s="435">
        <v>4065.6</v>
      </c>
    </row>
    <row r="536" spans="1:14" ht="14.4" customHeight="1" x14ac:dyDescent="0.3">
      <c r="A536" s="430" t="s">
        <v>737</v>
      </c>
      <c r="B536" s="431" t="s">
        <v>4028</v>
      </c>
      <c r="C536" s="432" t="s">
        <v>738</v>
      </c>
      <c r="D536" s="433" t="s">
        <v>4045</v>
      </c>
      <c r="E536" s="432" t="s">
        <v>388</v>
      </c>
      <c r="F536" s="433" t="s">
        <v>4075</v>
      </c>
      <c r="G536" s="432" t="s">
        <v>1764</v>
      </c>
      <c r="H536" s="432" t="s">
        <v>2015</v>
      </c>
      <c r="I536" s="432" t="s">
        <v>2016</v>
      </c>
      <c r="J536" s="432" t="s">
        <v>2017</v>
      </c>
      <c r="K536" s="432" t="s">
        <v>2018</v>
      </c>
      <c r="L536" s="434">
        <v>91.86</v>
      </c>
      <c r="M536" s="434">
        <v>1</v>
      </c>
      <c r="N536" s="435">
        <v>91.86</v>
      </c>
    </row>
    <row r="537" spans="1:14" ht="14.4" customHeight="1" x14ac:dyDescent="0.3">
      <c r="A537" s="430" t="s">
        <v>737</v>
      </c>
      <c r="B537" s="431" t="s">
        <v>4028</v>
      </c>
      <c r="C537" s="432" t="s">
        <v>738</v>
      </c>
      <c r="D537" s="433" t="s">
        <v>4045</v>
      </c>
      <c r="E537" s="432" t="s">
        <v>388</v>
      </c>
      <c r="F537" s="433" t="s">
        <v>4075</v>
      </c>
      <c r="G537" s="432" t="s">
        <v>1764</v>
      </c>
      <c r="H537" s="432" t="s">
        <v>2019</v>
      </c>
      <c r="I537" s="432" t="s">
        <v>2020</v>
      </c>
      <c r="J537" s="432" t="s">
        <v>2021</v>
      </c>
      <c r="K537" s="432" t="s">
        <v>2022</v>
      </c>
      <c r="L537" s="434">
        <v>425.78</v>
      </c>
      <c r="M537" s="434">
        <v>1</v>
      </c>
      <c r="N537" s="435">
        <v>425.78</v>
      </c>
    </row>
    <row r="538" spans="1:14" ht="14.4" customHeight="1" x14ac:dyDescent="0.3">
      <c r="A538" s="430" t="s">
        <v>737</v>
      </c>
      <c r="B538" s="431" t="s">
        <v>4028</v>
      </c>
      <c r="C538" s="432" t="s">
        <v>738</v>
      </c>
      <c r="D538" s="433" t="s">
        <v>4045</v>
      </c>
      <c r="E538" s="432" t="s">
        <v>388</v>
      </c>
      <c r="F538" s="433" t="s">
        <v>4075</v>
      </c>
      <c r="G538" s="432" t="s">
        <v>1764</v>
      </c>
      <c r="H538" s="432" t="s">
        <v>2023</v>
      </c>
      <c r="I538" s="432" t="s">
        <v>2024</v>
      </c>
      <c r="J538" s="432" t="s">
        <v>2025</v>
      </c>
      <c r="K538" s="432" t="s">
        <v>2026</v>
      </c>
      <c r="L538" s="434">
        <v>55.77999874026905</v>
      </c>
      <c r="M538" s="434">
        <v>1</v>
      </c>
      <c r="N538" s="435">
        <v>55.77999874026905</v>
      </c>
    </row>
    <row r="539" spans="1:14" ht="14.4" customHeight="1" x14ac:dyDescent="0.3">
      <c r="A539" s="430" t="s">
        <v>737</v>
      </c>
      <c r="B539" s="431" t="s">
        <v>4028</v>
      </c>
      <c r="C539" s="432" t="s">
        <v>738</v>
      </c>
      <c r="D539" s="433" t="s">
        <v>4045</v>
      </c>
      <c r="E539" s="432" t="s">
        <v>388</v>
      </c>
      <c r="F539" s="433" t="s">
        <v>4075</v>
      </c>
      <c r="G539" s="432" t="s">
        <v>1764</v>
      </c>
      <c r="H539" s="432" t="s">
        <v>2027</v>
      </c>
      <c r="I539" s="432" t="s">
        <v>2028</v>
      </c>
      <c r="J539" s="432" t="s">
        <v>2029</v>
      </c>
      <c r="K539" s="432" t="s">
        <v>2030</v>
      </c>
      <c r="L539" s="434">
        <v>70.047567567567555</v>
      </c>
      <c r="M539" s="434">
        <v>37</v>
      </c>
      <c r="N539" s="435">
        <v>2591.7599999999993</v>
      </c>
    </row>
    <row r="540" spans="1:14" ht="14.4" customHeight="1" x14ac:dyDescent="0.3">
      <c r="A540" s="430" t="s">
        <v>737</v>
      </c>
      <c r="B540" s="431" t="s">
        <v>4028</v>
      </c>
      <c r="C540" s="432" t="s">
        <v>738</v>
      </c>
      <c r="D540" s="433" t="s">
        <v>4045</v>
      </c>
      <c r="E540" s="432" t="s">
        <v>388</v>
      </c>
      <c r="F540" s="433" t="s">
        <v>4075</v>
      </c>
      <c r="G540" s="432" t="s">
        <v>1764</v>
      </c>
      <c r="H540" s="432" t="s">
        <v>2031</v>
      </c>
      <c r="I540" s="432" t="s">
        <v>2032</v>
      </c>
      <c r="J540" s="432" t="s">
        <v>2033</v>
      </c>
      <c r="K540" s="432" t="s">
        <v>2034</v>
      </c>
      <c r="L540" s="434">
        <v>313.79003399817157</v>
      </c>
      <c r="M540" s="434">
        <v>3</v>
      </c>
      <c r="N540" s="435">
        <v>941.3701019945147</v>
      </c>
    </row>
    <row r="541" spans="1:14" ht="14.4" customHeight="1" x14ac:dyDescent="0.3">
      <c r="A541" s="430" t="s">
        <v>737</v>
      </c>
      <c r="B541" s="431" t="s">
        <v>4028</v>
      </c>
      <c r="C541" s="432" t="s">
        <v>738</v>
      </c>
      <c r="D541" s="433" t="s">
        <v>4045</v>
      </c>
      <c r="E541" s="432" t="s">
        <v>388</v>
      </c>
      <c r="F541" s="433" t="s">
        <v>4075</v>
      </c>
      <c r="G541" s="432" t="s">
        <v>1764</v>
      </c>
      <c r="H541" s="432" t="s">
        <v>2035</v>
      </c>
      <c r="I541" s="432" t="s">
        <v>2035</v>
      </c>
      <c r="J541" s="432" t="s">
        <v>2036</v>
      </c>
      <c r="K541" s="432" t="s">
        <v>2037</v>
      </c>
      <c r="L541" s="434">
        <v>93.069951614573554</v>
      </c>
      <c r="M541" s="434">
        <v>8</v>
      </c>
      <c r="N541" s="435">
        <v>744.55961291658843</v>
      </c>
    </row>
    <row r="542" spans="1:14" ht="14.4" customHeight="1" x14ac:dyDescent="0.3">
      <c r="A542" s="430" t="s">
        <v>737</v>
      </c>
      <c r="B542" s="431" t="s">
        <v>4028</v>
      </c>
      <c r="C542" s="432" t="s">
        <v>738</v>
      </c>
      <c r="D542" s="433" t="s">
        <v>4045</v>
      </c>
      <c r="E542" s="432" t="s">
        <v>388</v>
      </c>
      <c r="F542" s="433" t="s">
        <v>4075</v>
      </c>
      <c r="G542" s="432" t="s">
        <v>1764</v>
      </c>
      <c r="H542" s="432" t="s">
        <v>2038</v>
      </c>
      <c r="I542" s="432" t="s">
        <v>2039</v>
      </c>
      <c r="J542" s="432" t="s">
        <v>2040</v>
      </c>
      <c r="K542" s="432" t="s">
        <v>2041</v>
      </c>
      <c r="L542" s="434">
        <v>188.84000000000003</v>
      </c>
      <c r="M542" s="434">
        <v>1</v>
      </c>
      <c r="N542" s="435">
        <v>188.84000000000003</v>
      </c>
    </row>
    <row r="543" spans="1:14" ht="14.4" customHeight="1" x14ac:dyDescent="0.3">
      <c r="A543" s="430" t="s">
        <v>737</v>
      </c>
      <c r="B543" s="431" t="s">
        <v>4028</v>
      </c>
      <c r="C543" s="432" t="s">
        <v>738</v>
      </c>
      <c r="D543" s="433" t="s">
        <v>4045</v>
      </c>
      <c r="E543" s="432" t="s">
        <v>388</v>
      </c>
      <c r="F543" s="433" t="s">
        <v>4075</v>
      </c>
      <c r="G543" s="432" t="s">
        <v>1764</v>
      </c>
      <c r="H543" s="432" t="s">
        <v>2042</v>
      </c>
      <c r="I543" s="432" t="s">
        <v>2042</v>
      </c>
      <c r="J543" s="432" t="s">
        <v>1813</v>
      </c>
      <c r="K543" s="432" t="s">
        <v>1882</v>
      </c>
      <c r="L543" s="434">
        <v>101.43000000000004</v>
      </c>
      <c r="M543" s="434">
        <v>2</v>
      </c>
      <c r="N543" s="435">
        <v>202.86000000000007</v>
      </c>
    </row>
    <row r="544" spans="1:14" ht="14.4" customHeight="1" x14ac:dyDescent="0.3">
      <c r="A544" s="430" t="s">
        <v>737</v>
      </c>
      <c r="B544" s="431" t="s">
        <v>4028</v>
      </c>
      <c r="C544" s="432" t="s">
        <v>738</v>
      </c>
      <c r="D544" s="433" t="s">
        <v>4045</v>
      </c>
      <c r="E544" s="432" t="s">
        <v>388</v>
      </c>
      <c r="F544" s="433" t="s">
        <v>4075</v>
      </c>
      <c r="G544" s="432" t="s">
        <v>1764</v>
      </c>
      <c r="H544" s="432" t="s">
        <v>2043</v>
      </c>
      <c r="I544" s="432" t="s">
        <v>2044</v>
      </c>
      <c r="J544" s="432" t="s">
        <v>2045</v>
      </c>
      <c r="K544" s="432" t="s">
        <v>1892</v>
      </c>
      <c r="L544" s="434">
        <v>244.39999999999998</v>
      </c>
      <c r="M544" s="434">
        <v>1</v>
      </c>
      <c r="N544" s="435">
        <v>244.39999999999998</v>
      </c>
    </row>
    <row r="545" spans="1:14" ht="14.4" customHeight="1" x14ac:dyDescent="0.3">
      <c r="A545" s="430" t="s">
        <v>737</v>
      </c>
      <c r="B545" s="431" t="s">
        <v>4028</v>
      </c>
      <c r="C545" s="432" t="s">
        <v>738</v>
      </c>
      <c r="D545" s="433" t="s">
        <v>4045</v>
      </c>
      <c r="E545" s="432" t="s">
        <v>388</v>
      </c>
      <c r="F545" s="433" t="s">
        <v>4075</v>
      </c>
      <c r="G545" s="432" t="s">
        <v>1764</v>
      </c>
      <c r="H545" s="432" t="s">
        <v>2046</v>
      </c>
      <c r="I545" s="432" t="s">
        <v>2046</v>
      </c>
      <c r="J545" s="432" t="s">
        <v>2047</v>
      </c>
      <c r="K545" s="432" t="s">
        <v>2048</v>
      </c>
      <c r="L545" s="434">
        <v>168.71111356435739</v>
      </c>
      <c r="M545" s="434">
        <v>18</v>
      </c>
      <c r="N545" s="435">
        <v>3036.8000441584331</v>
      </c>
    </row>
    <row r="546" spans="1:14" ht="14.4" customHeight="1" x14ac:dyDescent="0.3">
      <c r="A546" s="430" t="s">
        <v>737</v>
      </c>
      <c r="B546" s="431" t="s">
        <v>4028</v>
      </c>
      <c r="C546" s="432" t="s">
        <v>738</v>
      </c>
      <c r="D546" s="433" t="s">
        <v>4045</v>
      </c>
      <c r="E546" s="432" t="s">
        <v>388</v>
      </c>
      <c r="F546" s="433" t="s">
        <v>4075</v>
      </c>
      <c r="G546" s="432" t="s">
        <v>1764</v>
      </c>
      <c r="H546" s="432" t="s">
        <v>2049</v>
      </c>
      <c r="I546" s="432" t="s">
        <v>2049</v>
      </c>
      <c r="J546" s="432" t="s">
        <v>2029</v>
      </c>
      <c r="K546" s="432" t="s">
        <v>2050</v>
      </c>
      <c r="L546" s="434">
        <v>140.09000000000006</v>
      </c>
      <c r="M546" s="434">
        <v>5</v>
      </c>
      <c r="N546" s="435">
        <v>700.45000000000027</v>
      </c>
    </row>
    <row r="547" spans="1:14" ht="14.4" customHeight="1" x14ac:dyDescent="0.3">
      <c r="A547" s="430" t="s">
        <v>737</v>
      </c>
      <c r="B547" s="431" t="s">
        <v>4028</v>
      </c>
      <c r="C547" s="432" t="s">
        <v>738</v>
      </c>
      <c r="D547" s="433" t="s">
        <v>4045</v>
      </c>
      <c r="E547" s="432" t="s">
        <v>388</v>
      </c>
      <c r="F547" s="433" t="s">
        <v>4075</v>
      </c>
      <c r="G547" s="432" t="s">
        <v>1764</v>
      </c>
      <c r="H547" s="432" t="s">
        <v>2051</v>
      </c>
      <c r="I547" s="432" t="s">
        <v>2051</v>
      </c>
      <c r="J547" s="432" t="s">
        <v>1839</v>
      </c>
      <c r="K547" s="432" t="s">
        <v>2052</v>
      </c>
      <c r="L547" s="434">
        <v>1106.2593144905927</v>
      </c>
      <c r="M547" s="434">
        <v>15</v>
      </c>
      <c r="N547" s="435">
        <v>16593.889717358892</v>
      </c>
    </row>
    <row r="548" spans="1:14" ht="14.4" customHeight="1" x14ac:dyDescent="0.3">
      <c r="A548" s="430" t="s">
        <v>737</v>
      </c>
      <c r="B548" s="431" t="s">
        <v>4028</v>
      </c>
      <c r="C548" s="432" t="s">
        <v>738</v>
      </c>
      <c r="D548" s="433" t="s">
        <v>4045</v>
      </c>
      <c r="E548" s="432" t="s">
        <v>388</v>
      </c>
      <c r="F548" s="433" t="s">
        <v>4075</v>
      </c>
      <c r="G548" s="432" t="s">
        <v>1764</v>
      </c>
      <c r="H548" s="432" t="s">
        <v>2053</v>
      </c>
      <c r="I548" s="432" t="s">
        <v>2053</v>
      </c>
      <c r="J548" s="432" t="s">
        <v>1805</v>
      </c>
      <c r="K548" s="432" t="s">
        <v>2054</v>
      </c>
      <c r="L548" s="434">
        <v>408.94996024335097</v>
      </c>
      <c r="M548" s="434">
        <v>66</v>
      </c>
      <c r="N548" s="435">
        <v>26990.697376061165</v>
      </c>
    </row>
    <row r="549" spans="1:14" ht="14.4" customHeight="1" x14ac:dyDescent="0.3">
      <c r="A549" s="430" t="s">
        <v>737</v>
      </c>
      <c r="B549" s="431" t="s">
        <v>4028</v>
      </c>
      <c r="C549" s="432" t="s">
        <v>738</v>
      </c>
      <c r="D549" s="433" t="s">
        <v>4045</v>
      </c>
      <c r="E549" s="432" t="s">
        <v>388</v>
      </c>
      <c r="F549" s="433" t="s">
        <v>4075</v>
      </c>
      <c r="G549" s="432" t="s">
        <v>1764</v>
      </c>
      <c r="H549" s="432" t="s">
        <v>2055</v>
      </c>
      <c r="I549" s="432" t="s">
        <v>2055</v>
      </c>
      <c r="J549" s="432" t="s">
        <v>2056</v>
      </c>
      <c r="K549" s="432" t="s">
        <v>2057</v>
      </c>
      <c r="L549" s="434">
        <v>67.848840487360533</v>
      </c>
      <c r="M549" s="434">
        <v>69</v>
      </c>
      <c r="N549" s="435">
        <v>4681.569993627877</v>
      </c>
    </row>
    <row r="550" spans="1:14" ht="14.4" customHeight="1" x14ac:dyDescent="0.3">
      <c r="A550" s="430" t="s">
        <v>737</v>
      </c>
      <c r="B550" s="431" t="s">
        <v>4028</v>
      </c>
      <c r="C550" s="432" t="s">
        <v>738</v>
      </c>
      <c r="D550" s="433" t="s">
        <v>4045</v>
      </c>
      <c r="E550" s="432" t="s">
        <v>388</v>
      </c>
      <c r="F550" s="433" t="s">
        <v>4075</v>
      </c>
      <c r="G550" s="432" t="s">
        <v>1764</v>
      </c>
      <c r="H550" s="432" t="s">
        <v>2058</v>
      </c>
      <c r="I550" s="432" t="s">
        <v>2058</v>
      </c>
      <c r="J550" s="432" t="s">
        <v>1805</v>
      </c>
      <c r="K550" s="432" t="s">
        <v>1966</v>
      </c>
      <c r="L550" s="434">
        <v>301.46966236555966</v>
      </c>
      <c r="M550" s="434">
        <v>102</v>
      </c>
      <c r="N550" s="435">
        <v>30749.905561287083</v>
      </c>
    </row>
    <row r="551" spans="1:14" ht="14.4" customHeight="1" x14ac:dyDescent="0.3">
      <c r="A551" s="430" t="s">
        <v>737</v>
      </c>
      <c r="B551" s="431" t="s">
        <v>4028</v>
      </c>
      <c r="C551" s="432" t="s">
        <v>738</v>
      </c>
      <c r="D551" s="433" t="s">
        <v>4045</v>
      </c>
      <c r="E551" s="432" t="s">
        <v>388</v>
      </c>
      <c r="F551" s="433" t="s">
        <v>4075</v>
      </c>
      <c r="G551" s="432" t="s">
        <v>1764</v>
      </c>
      <c r="H551" s="432" t="s">
        <v>2059</v>
      </c>
      <c r="I551" s="432" t="s">
        <v>2059</v>
      </c>
      <c r="J551" s="432" t="s">
        <v>1805</v>
      </c>
      <c r="K551" s="432" t="s">
        <v>2052</v>
      </c>
      <c r="L551" s="434">
        <v>630.66000160275598</v>
      </c>
      <c r="M551" s="434">
        <v>100</v>
      </c>
      <c r="N551" s="435">
        <v>63066.000160275602</v>
      </c>
    </row>
    <row r="552" spans="1:14" ht="14.4" customHeight="1" x14ac:dyDescent="0.3">
      <c r="A552" s="430" t="s">
        <v>737</v>
      </c>
      <c r="B552" s="431" t="s">
        <v>4028</v>
      </c>
      <c r="C552" s="432" t="s">
        <v>738</v>
      </c>
      <c r="D552" s="433" t="s">
        <v>4045</v>
      </c>
      <c r="E552" s="432" t="s">
        <v>388</v>
      </c>
      <c r="F552" s="433" t="s">
        <v>4075</v>
      </c>
      <c r="G552" s="432" t="s">
        <v>1764</v>
      </c>
      <c r="H552" s="432" t="s">
        <v>2060</v>
      </c>
      <c r="I552" s="432" t="s">
        <v>2060</v>
      </c>
      <c r="J552" s="432" t="s">
        <v>1839</v>
      </c>
      <c r="K552" s="432" t="s">
        <v>2061</v>
      </c>
      <c r="L552" s="434">
        <v>1895.7694187651416</v>
      </c>
      <c r="M552" s="434">
        <v>3</v>
      </c>
      <c r="N552" s="435">
        <v>5687.3082562954251</v>
      </c>
    </row>
    <row r="553" spans="1:14" ht="14.4" customHeight="1" x14ac:dyDescent="0.3">
      <c r="A553" s="430" t="s">
        <v>737</v>
      </c>
      <c r="B553" s="431" t="s">
        <v>4028</v>
      </c>
      <c r="C553" s="432" t="s">
        <v>738</v>
      </c>
      <c r="D553" s="433" t="s">
        <v>4045</v>
      </c>
      <c r="E553" s="432" t="s">
        <v>388</v>
      </c>
      <c r="F553" s="433" t="s">
        <v>4075</v>
      </c>
      <c r="G553" s="432" t="s">
        <v>1764</v>
      </c>
      <c r="H553" s="432" t="s">
        <v>2062</v>
      </c>
      <c r="I553" s="432" t="s">
        <v>2062</v>
      </c>
      <c r="J553" s="432" t="s">
        <v>1805</v>
      </c>
      <c r="K553" s="432" t="s">
        <v>2061</v>
      </c>
      <c r="L553" s="434">
        <v>913.64989400620254</v>
      </c>
      <c r="M553" s="434">
        <v>29</v>
      </c>
      <c r="N553" s="435">
        <v>26495.846926179875</v>
      </c>
    </row>
    <row r="554" spans="1:14" ht="14.4" customHeight="1" x14ac:dyDescent="0.3">
      <c r="A554" s="430" t="s">
        <v>737</v>
      </c>
      <c r="B554" s="431" t="s">
        <v>4028</v>
      </c>
      <c r="C554" s="432" t="s">
        <v>738</v>
      </c>
      <c r="D554" s="433" t="s">
        <v>4045</v>
      </c>
      <c r="E554" s="432" t="s">
        <v>388</v>
      </c>
      <c r="F554" s="433" t="s">
        <v>4075</v>
      </c>
      <c r="G554" s="432" t="s">
        <v>1764</v>
      </c>
      <c r="H554" s="432" t="s">
        <v>2063</v>
      </c>
      <c r="I554" s="432" t="s">
        <v>2063</v>
      </c>
      <c r="J554" s="432" t="s">
        <v>1820</v>
      </c>
      <c r="K554" s="432" t="s">
        <v>1821</v>
      </c>
      <c r="L554" s="434">
        <v>43.254999999999995</v>
      </c>
      <c r="M554" s="434">
        <v>2</v>
      </c>
      <c r="N554" s="435">
        <v>86.509999999999991</v>
      </c>
    </row>
    <row r="555" spans="1:14" ht="14.4" customHeight="1" x14ac:dyDescent="0.3">
      <c r="A555" s="430" t="s">
        <v>737</v>
      </c>
      <c r="B555" s="431" t="s">
        <v>4028</v>
      </c>
      <c r="C555" s="432" t="s">
        <v>738</v>
      </c>
      <c r="D555" s="433" t="s">
        <v>4045</v>
      </c>
      <c r="E555" s="432" t="s">
        <v>388</v>
      </c>
      <c r="F555" s="433" t="s">
        <v>4075</v>
      </c>
      <c r="G555" s="432" t="s">
        <v>1764</v>
      </c>
      <c r="H555" s="432" t="s">
        <v>2064</v>
      </c>
      <c r="I555" s="432" t="s">
        <v>2065</v>
      </c>
      <c r="J555" s="432" t="s">
        <v>2066</v>
      </c>
      <c r="K555" s="432" t="s">
        <v>780</v>
      </c>
      <c r="L555" s="434">
        <v>245.38</v>
      </c>
      <c r="M555" s="434">
        <v>1</v>
      </c>
      <c r="N555" s="435">
        <v>245.38</v>
      </c>
    </row>
    <row r="556" spans="1:14" ht="14.4" customHeight="1" x14ac:dyDescent="0.3">
      <c r="A556" s="430" t="s">
        <v>737</v>
      </c>
      <c r="B556" s="431" t="s">
        <v>4028</v>
      </c>
      <c r="C556" s="432" t="s">
        <v>738</v>
      </c>
      <c r="D556" s="433" t="s">
        <v>4045</v>
      </c>
      <c r="E556" s="432" t="s">
        <v>388</v>
      </c>
      <c r="F556" s="433" t="s">
        <v>4075</v>
      </c>
      <c r="G556" s="432" t="s">
        <v>1764</v>
      </c>
      <c r="H556" s="432" t="s">
        <v>2067</v>
      </c>
      <c r="I556" s="432" t="s">
        <v>2067</v>
      </c>
      <c r="J556" s="432" t="s">
        <v>1820</v>
      </c>
      <c r="K556" s="432" t="s">
        <v>2068</v>
      </c>
      <c r="L556" s="434">
        <v>154.30984551124914</v>
      </c>
      <c r="M556" s="434">
        <v>27</v>
      </c>
      <c r="N556" s="435">
        <v>4166.3658288037268</v>
      </c>
    </row>
    <row r="557" spans="1:14" ht="14.4" customHeight="1" x14ac:dyDescent="0.3">
      <c r="A557" s="430" t="s">
        <v>737</v>
      </c>
      <c r="B557" s="431" t="s">
        <v>4028</v>
      </c>
      <c r="C557" s="432" t="s">
        <v>738</v>
      </c>
      <c r="D557" s="433" t="s">
        <v>4045</v>
      </c>
      <c r="E557" s="432" t="s">
        <v>388</v>
      </c>
      <c r="F557" s="433" t="s">
        <v>4075</v>
      </c>
      <c r="G557" s="432" t="s">
        <v>1764</v>
      </c>
      <c r="H557" s="432" t="s">
        <v>2069</v>
      </c>
      <c r="I557" s="432" t="s">
        <v>2069</v>
      </c>
      <c r="J557" s="432" t="s">
        <v>2070</v>
      </c>
      <c r="K557" s="432" t="s">
        <v>2071</v>
      </c>
      <c r="L557" s="434">
        <v>63.109558797543094</v>
      </c>
      <c r="M557" s="434">
        <v>3</v>
      </c>
      <c r="N557" s="435">
        <v>189.32867639262929</v>
      </c>
    </row>
    <row r="558" spans="1:14" ht="14.4" customHeight="1" x14ac:dyDescent="0.3">
      <c r="A558" s="430" t="s">
        <v>737</v>
      </c>
      <c r="B558" s="431" t="s">
        <v>4028</v>
      </c>
      <c r="C558" s="432" t="s">
        <v>738</v>
      </c>
      <c r="D558" s="433" t="s">
        <v>4045</v>
      </c>
      <c r="E558" s="432" t="s">
        <v>388</v>
      </c>
      <c r="F558" s="433" t="s">
        <v>4075</v>
      </c>
      <c r="G558" s="432" t="s">
        <v>1764</v>
      </c>
      <c r="H558" s="432" t="s">
        <v>2072</v>
      </c>
      <c r="I558" s="432" t="s">
        <v>2072</v>
      </c>
      <c r="J558" s="432" t="s">
        <v>2073</v>
      </c>
      <c r="K558" s="432" t="s">
        <v>2074</v>
      </c>
      <c r="L558" s="434">
        <v>77.150106402969598</v>
      </c>
      <c r="M558" s="434">
        <v>17</v>
      </c>
      <c r="N558" s="435">
        <v>1311.5518088504832</v>
      </c>
    </row>
    <row r="559" spans="1:14" ht="14.4" customHeight="1" x14ac:dyDescent="0.3">
      <c r="A559" s="430" t="s">
        <v>737</v>
      </c>
      <c r="B559" s="431" t="s">
        <v>4028</v>
      </c>
      <c r="C559" s="432" t="s">
        <v>738</v>
      </c>
      <c r="D559" s="433" t="s">
        <v>4045</v>
      </c>
      <c r="E559" s="432" t="s">
        <v>388</v>
      </c>
      <c r="F559" s="433" t="s">
        <v>4075</v>
      </c>
      <c r="G559" s="432" t="s">
        <v>1764</v>
      </c>
      <c r="H559" s="432" t="s">
        <v>2075</v>
      </c>
      <c r="I559" s="432" t="s">
        <v>2075</v>
      </c>
      <c r="J559" s="432" t="s">
        <v>2066</v>
      </c>
      <c r="K559" s="432" t="s">
        <v>2076</v>
      </c>
      <c r="L559" s="434">
        <v>214.09000000000006</v>
      </c>
      <c r="M559" s="434">
        <v>1</v>
      </c>
      <c r="N559" s="435">
        <v>214.09000000000006</v>
      </c>
    </row>
    <row r="560" spans="1:14" ht="14.4" customHeight="1" x14ac:dyDescent="0.3">
      <c r="A560" s="430" t="s">
        <v>737</v>
      </c>
      <c r="B560" s="431" t="s">
        <v>4028</v>
      </c>
      <c r="C560" s="432" t="s">
        <v>738</v>
      </c>
      <c r="D560" s="433" t="s">
        <v>4045</v>
      </c>
      <c r="E560" s="432" t="s">
        <v>388</v>
      </c>
      <c r="F560" s="433" t="s">
        <v>4075</v>
      </c>
      <c r="G560" s="432" t="s">
        <v>1764</v>
      </c>
      <c r="H560" s="432" t="s">
        <v>2077</v>
      </c>
      <c r="I560" s="432" t="s">
        <v>2077</v>
      </c>
      <c r="J560" s="432" t="s">
        <v>2078</v>
      </c>
      <c r="K560" s="432" t="s">
        <v>2079</v>
      </c>
      <c r="L560" s="434">
        <v>67.319999999999979</v>
      </c>
      <c r="M560" s="434">
        <v>5</v>
      </c>
      <c r="N560" s="435">
        <v>336.59999999999991</v>
      </c>
    </row>
    <row r="561" spans="1:14" ht="14.4" customHeight="1" x14ac:dyDescent="0.3">
      <c r="A561" s="430" t="s">
        <v>737</v>
      </c>
      <c r="B561" s="431" t="s">
        <v>4028</v>
      </c>
      <c r="C561" s="432" t="s">
        <v>738</v>
      </c>
      <c r="D561" s="433" t="s">
        <v>4045</v>
      </c>
      <c r="E561" s="432" t="s">
        <v>388</v>
      </c>
      <c r="F561" s="433" t="s">
        <v>4075</v>
      </c>
      <c r="G561" s="432" t="s">
        <v>1764</v>
      </c>
      <c r="H561" s="432" t="s">
        <v>2080</v>
      </c>
      <c r="I561" s="432" t="s">
        <v>2080</v>
      </c>
      <c r="J561" s="432" t="s">
        <v>2081</v>
      </c>
      <c r="K561" s="432" t="s">
        <v>2082</v>
      </c>
      <c r="L561" s="434">
        <v>67.319991415434572</v>
      </c>
      <c r="M561" s="434">
        <v>22</v>
      </c>
      <c r="N561" s="435">
        <v>1481.0398111395605</v>
      </c>
    </row>
    <row r="562" spans="1:14" ht="14.4" customHeight="1" x14ac:dyDescent="0.3">
      <c r="A562" s="430" t="s">
        <v>737</v>
      </c>
      <c r="B562" s="431" t="s">
        <v>4028</v>
      </c>
      <c r="C562" s="432" t="s">
        <v>738</v>
      </c>
      <c r="D562" s="433" t="s">
        <v>4045</v>
      </c>
      <c r="E562" s="432" t="s">
        <v>388</v>
      </c>
      <c r="F562" s="433" t="s">
        <v>4075</v>
      </c>
      <c r="G562" s="432" t="s">
        <v>1764</v>
      </c>
      <c r="H562" s="432" t="s">
        <v>2083</v>
      </c>
      <c r="I562" s="432" t="s">
        <v>2084</v>
      </c>
      <c r="J562" s="432" t="s">
        <v>2085</v>
      </c>
      <c r="K562" s="432" t="s">
        <v>2086</v>
      </c>
      <c r="L562" s="434">
        <v>77.67000000000003</v>
      </c>
      <c r="M562" s="434">
        <v>3</v>
      </c>
      <c r="N562" s="435">
        <v>233.0100000000001</v>
      </c>
    </row>
    <row r="563" spans="1:14" ht="14.4" customHeight="1" x14ac:dyDescent="0.3">
      <c r="A563" s="430" t="s">
        <v>737</v>
      </c>
      <c r="B563" s="431" t="s">
        <v>4028</v>
      </c>
      <c r="C563" s="432" t="s">
        <v>738</v>
      </c>
      <c r="D563" s="433" t="s">
        <v>4045</v>
      </c>
      <c r="E563" s="432" t="s">
        <v>2087</v>
      </c>
      <c r="F563" s="433" t="s">
        <v>4077</v>
      </c>
      <c r="G563" s="432" t="s">
        <v>381</v>
      </c>
      <c r="H563" s="432" t="s">
        <v>2088</v>
      </c>
      <c r="I563" s="432" t="s">
        <v>394</v>
      </c>
      <c r="J563" s="432" t="s">
        <v>2089</v>
      </c>
      <c r="K563" s="432"/>
      <c r="L563" s="434">
        <v>134.32998769179608</v>
      </c>
      <c r="M563" s="434">
        <v>113</v>
      </c>
      <c r="N563" s="435">
        <v>15179.288609172956</v>
      </c>
    </row>
    <row r="564" spans="1:14" ht="14.4" customHeight="1" x14ac:dyDescent="0.3">
      <c r="A564" s="430" t="s">
        <v>737</v>
      </c>
      <c r="B564" s="431" t="s">
        <v>4028</v>
      </c>
      <c r="C564" s="432" t="s">
        <v>738</v>
      </c>
      <c r="D564" s="433" t="s">
        <v>4045</v>
      </c>
      <c r="E564" s="432" t="s">
        <v>2087</v>
      </c>
      <c r="F564" s="433" t="s">
        <v>4077</v>
      </c>
      <c r="G564" s="432" t="s">
        <v>1764</v>
      </c>
      <c r="H564" s="432" t="s">
        <v>2090</v>
      </c>
      <c r="I564" s="432" t="s">
        <v>2091</v>
      </c>
      <c r="J564" s="432" t="s">
        <v>2092</v>
      </c>
      <c r="K564" s="432" t="s">
        <v>2093</v>
      </c>
      <c r="L564" s="434">
        <v>40.919811725703553</v>
      </c>
      <c r="M564" s="434">
        <v>18</v>
      </c>
      <c r="N564" s="435">
        <v>736.55661106266393</v>
      </c>
    </row>
    <row r="565" spans="1:14" ht="14.4" customHeight="1" x14ac:dyDescent="0.3">
      <c r="A565" s="430" t="s">
        <v>737</v>
      </c>
      <c r="B565" s="431" t="s">
        <v>4028</v>
      </c>
      <c r="C565" s="432" t="s">
        <v>738</v>
      </c>
      <c r="D565" s="433" t="s">
        <v>4045</v>
      </c>
      <c r="E565" s="432" t="s">
        <v>2087</v>
      </c>
      <c r="F565" s="433" t="s">
        <v>4077</v>
      </c>
      <c r="G565" s="432" t="s">
        <v>1764</v>
      </c>
      <c r="H565" s="432" t="s">
        <v>2094</v>
      </c>
      <c r="I565" s="432" t="s">
        <v>2095</v>
      </c>
      <c r="J565" s="432" t="s">
        <v>2096</v>
      </c>
      <c r="K565" s="432" t="s">
        <v>2093</v>
      </c>
      <c r="L565" s="434">
        <v>41.179999999999993</v>
      </c>
      <c r="M565" s="434">
        <v>82</v>
      </c>
      <c r="N565" s="435">
        <v>3376.7599999999993</v>
      </c>
    </row>
    <row r="566" spans="1:14" ht="14.4" customHeight="1" x14ac:dyDescent="0.3">
      <c r="A566" s="430" t="s">
        <v>737</v>
      </c>
      <c r="B566" s="431" t="s">
        <v>4028</v>
      </c>
      <c r="C566" s="432" t="s">
        <v>738</v>
      </c>
      <c r="D566" s="433" t="s">
        <v>4045</v>
      </c>
      <c r="E566" s="432" t="s">
        <v>2087</v>
      </c>
      <c r="F566" s="433" t="s">
        <v>4077</v>
      </c>
      <c r="G566" s="432" t="s">
        <v>1764</v>
      </c>
      <c r="H566" s="432" t="s">
        <v>2097</v>
      </c>
      <c r="I566" s="432" t="s">
        <v>2098</v>
      </c>
      <c r="J566" s="432" t="s">
        <v>2099</v>
      </c>
      <c r="K566" s="432" t="s">
        <v>2093</v>
      </c>
      <c r="L566" s="434">
        <v>41.18</v>
      </c>
      <c r="M566" s="434">
        <v>43</v>
      </c>
      <c r="N566" s="435">
        <v>1770.74</v>
      </c>
    </row>
    <row r="567" spans="1:14" ht="14.4" customHeight="1" x14ac:dyDescent="0.3">
      <c r="A567" s="430" t="s">
        <v>737</v>
      </c>
      <c r="B567" s="431" t="s">
        <v>4028</v>
      </c>
      <c r="C567" s="432" t="s">
        <v>738</v>
      </c>
      <c r="D567" s="433" t="s">
        <v>4045</v>
      </c>
      <c r="E567" s="432" t="s">
        <v>2087</v>
      </c>
      <c r="F567" s="433" t="s">
        <v>4077</v>
      </c>
      <c r="G567" s="432" t="s">
        <v>1764</v>
      </c>
      <c r="H567" s="432" t="s">
        <v>2100</v>
      </c>
      <c r="I567" s="432" t="s">
        <v>2101</v>
      </c>
      <c r="J567" s="432" t="s">
        <v>2102</v>
      </c>
      <c r="K567" s="432" t="s">
        <v>2093</v>
      </c>
      <c r="L567" s="434">
        <v>41.18</v>
      </c>
      <c r="M567" s="434">
        <v>9</v>
      </c>
      <c r="N567" s="435">
        <v>370.62</v>
      </c>
    </row>
    <row r="568" spans="1:14" ht="14.4" customHeight="1" x14ac:dyDescent="0.3">
      <c r="A568" s="430" t="s">
        <v>737</v>
      </c>
      <c r="B568" s="431" t="s">
        <v>4028</v>
      </c>
      <c r="C568" s="432" t="s">
        <v>738</v>
      </c>
      <c r="D568" s="433" t="s">
        <v>4045</v>
      </c>
      <c r="E568" s="432" t="s">
        <v>2087</v>
      </c>
      <c r="F568" s="433" t="s">
        <v>4077</v>
      </c>
      <c r="G568" s="432" t="s">
        <v>1764</v>
      </c>
      <c r="H568" s="432" t="s">
        <v>2103</v>
      </c>
      <c r="I568" s="432" t="s">
        <v>2103</v>
      </c>
      <c r="J568" s="432" t="s">
        <v>2104</v>
      </c>
      <c r="K568" s="432" t="s">
        <v>2105</v>
      </c>
      <c r="L568" s="434">
        <v>148.96</v>
      </c>
      <c r="M568" s="434">
        <v>2</v>
      </c>
      <c r="N568" s="435">
        <v>297.92</v>
      </c>
    </row>
    <row r="569" spans="1:14" ht="14.4" customHeight="1" x14ac:dyDescent="0.3">
      <c r="A569" s="430" t="s">
        <v>737</v>
      </c>
      <c r="B569" s="431" t="s">
        <v>4028</v>
      </c>
      <c r="C569" s="432" t="s">
        <v>738</v>
      </c>
      <c r="D569" s="433" t="s">
        <v>4045</v>
      </c>
      <c r="E569" s="432" t="s">
        <v>2087</v>
      </c>
      <c r="F569" s="433" t="s">
        <v>4077</v>
      </c>
      <c r="G569" s="432" t="s">
        <v>1764</v>
      </c>
      <c r="H569" s="432" t="s">
        <v>2106</v>
      </c>
      <c r="I569" s="432" t="s">
        <v>2107</v>
      </c>
      <c r="J569" s="432" t="s">
        <v>2108</v>
      </c>
      <c r="K569" s="432" t="s">
        <v>2109</v>
      </c>
      <c r="L569" s="434">
        <v>198.89003070194121</v>
      </c>
      <c r="M569" s="434">
        <v>6</v>
      </c>
      <c r="N569" s="435">
        <v>1193.3401842116473</v>
      </c>
    </row>
    <row r="570" spans="1:14" ht="14.4" customHeight="1" x14ac:dyDescent="0.3">
      <c r="A570" s="430" t="s">
        <v>737</v>
      </c>
      <c r="B570" s="431" t="s">
        <v>4028</v>
      </c>
      <c r="C570" s="432" t="s">
        <v>738</v>
      </c>
      <c r="D570" s="433" t="s">
        <v>4045</v>
      </c>
      <c r="E570" s="432" t="s">
        <v>2087</v>
      </c>
      <c r="F570" s="433" t="s">
        <v>4077</v>
      </c>
      <c r="G570" s="432" t="s">
        <v>1764</v>
      </c>
      <c r="H570" s="432" t="s">
        <v>2110</v>
      </c>
      <c r="I570" s="432" t="s">
        <v>2111</v>
      </c>
      <c r="J570" s="432" t="s">
        <v>2112</v>
      </c>
      <c r="K570" s="432" t="s">
        <v>2105</v>
      </c>
      <c r="L570" s="434">
        <v>135.6001860433027</v>
      </c>
      <c r="M570" s="434">
        <v>6</v>
      </c>
      <c r="N570" s="435">
        <v>813.60111625981619</v>
      </c>
    </row>
    <row r="571" spans="1:14" ht="14.4" customHeight="1" x14ac:dyDescent="0.3">
      <c r="A571" s="430" t="s">
        <v>737</v>
      </c>
      <c r="B571" s="431" t="s">
        <v>4028</v>
      </c>
      <c r="C571" s="432" t="s">
        <v>738</v>
      </c>
      <c r="D571" s="433" t="s">
        <v>4045</v>
      </c>
      <c r="E571" s="432" t="s">
        <v>2087</v>
      </c>
      <c r="F571" s="433" t="s">
        <v>4077</v>
      </c>
      <c r="G571" s="432" t="s">
        <v>1764</v>
      </c>
      <c r="H571" s="432" t="s">
        <v>2113</v>
      </c>
      <c r="I571" s="432" t="s">
        <v>2113</v>
      </c>
      <c r="J571" s="432" t="s">
        <v>2114</v>
      </c>
      <c r="K571" s="432" t="s">
        <v>2115</v>
      </c>
      <c r="L571" s="434">
        <v>163.66999999999999</v>
      </c>
      <c r="M571" s="434">
        <v>16</v>
      </c>
      <c r="N571" s="435">
        <v>2618.7199999999998</v>
      </c>
    </row>
    <row r="572" spans="1:14" ht="14.4" customHeight="1" x14ac:dyDescent="0.3">
      <c r="A572" s="430" t="s">
        <v>737</v>
      </c>
      <c r="B572" s="431" t="s">
        <v>4028</v>
      </c>
      <c r="C572" s="432" t="s">
        <v>738</v>
      </c>
      <c r="D572" s="433" t="s">
        <v>4045</v>
      </c>
      <c r="E572" s="432" t="s">
        <v>2087</v>
      </c>
      <c r="F572" s="433" t="s">
        <v>4077</v>
      </c>
      <c r="G572" s="432" t="s">
        <v>1764</v>
      </c>
      <c r="H572" s="432" t="s">
        <v>2116</v>
      </c>
      <c r="I572" s="432" t="s">
        <v>2116</v>
      </c>
      <c r="J572" s="432" t="s">
        <v>2117</v>
      </c>
      <c r="K572" s="432" t="s">
        <v>2115</v>
      </c>
      <c r="L572" s="434">
        <v>122.68999999999998</v>
      </c>
      <c r="M572" s="434">
        <v>3</v>
      </c>
      <c r="N572" s="435">
        <v>368.06999999999994</v>
      </c>
    </row>
    <row r="573" spans="1:14" ht="14.4" customHeight="1" x14ac:dyDescent="0.3">
      <c r="A573" s="430" t="s">
        <v>737</v>
      </c>
      <c r="B573" s="431" t="s">
        <v>4028</v>
      </c>
      <c r="C573" s="432" t="s">
        <v>738</v>
      </c>
      <c r="D573" s="433" t="s">
        <v>4045</v>
      </c>
      <c r="E573" s="432" t="s">
        <v>2087</v>
      </c>
      <c r="F573" s="433" t="s">
        <v>4077</v>
      </c>
      <c r="G573" s="432" t="s">
        <v>1764</v>
      </c>
      <c r="H573" s="432" t="s">
        <v>2118</v>
      </c>
      <c r="I573" s="432" t="s">
        <v>2118</v>
      </c>
      <c r="J573" s="432" t="s">
        <v>2119</v>
      </c>
      <c r="K573" s="432" t="s">
        <v>2115</v>
      </c>
      <c r="L573" s="434">
        <v>122.69</v>
      </c>
      <c r="M573" s="434">
        <v>3</v>
      </c>
      <c r="N573" s="435">
        <v>368.07</v>
      </c>
    </row>
    <row r="574" spans="1:14" ht="14.4" customHeight="1" x14ac:dyDescent="0.3">
      <c r="A574" s="430" t="s">
        <v>737</v>
      </c>
      <c r="B574" s="431" t="s">
        <v>4028</v>
      </c>
      <c r="C574" s="432" t="s">
        <v>738</v>
      </c>
      <c r="D574" s="433" t="s">
        <v>4045</v>
      </c>
      <c r="E574" s="432" t="s">
        <v>2120</v>
      </c>
      <c r="F574" s="433" t="s">
        <v>4078</v>
      </c>
      <c r="G574" s="432" t="s">
        <v>381</v>
      </c>
      <c r="H574" s="432" t="s">
        <v>2121</v>
      </c>
      <c r="I574" s="432" t="s">
        <v>2122</v>
      </c>
      <c r="J574" s="432" t="s">
        <v>2123</v>
      </c>
      <c r="K574" s="432" t="s">
        <v>2124</v>
      </c>
      <c r="L574" s="434">
        <v>10665.17</v>
      </c>
      <c r="M574" s="434">
        <v>3</v>
      </c>
      <c r="N574" s="435">
        <v>31995.510000000002</v>
      </c>
    </row>
    <row r="575" spans="1:14" ht="14.4" customHeight="1" x14ac:dyDescent="0.3">
      <c r="A575" s="430" t="s">
        <v>737</v>
      </c>
      <c r="B575" s="431" t="s">
        <v>4028</v>
      </c>
      <c r="C575" s="432" t="s">
        <v>738</v>
      </c>
      <c r="D575" s="433" t="s">
        <v>4045</v>
      </c>
      <c r="E575" s="432" t="s">
        <v>559</v>
      </c>
      <c r="F575" s="433" t="s">
        <v>4076</v>
      </c>
      <c r="G575" s="432"/>
      <c r="H575" s="432" t="s">
        <v>2125</v>
      </c>
      <c r="I575" s="432" t="s">
        <v>2125</v>
      </c>
      <c r="J575" s="432" t="s">
        <v>2126</v>
      </c>
      <c r="K575" s="432" t="s">
        <v>2127</v>
      </c>
      <c r="L575" s="434">
        <v>35.089999999999996</v>
      </c>
      <c r="M575" s="434">
        <v>3</v>
      </c>
      <c r="N575" s="435">
        <v>105.26999999999998</v>
      </c>
    </row>
    <row r="576" spans="1:14" ht="14.4" customHeight="1" x14ac:dyDescent="0.3">
      <c r="A576" s="430" t="s">
        <v>737</v>
      </c>
      <c r="B576" s="431" t="s">
        <v>4028</v>
      </c>
      <c r="C576" s="432" t="s">
        <v>738</v>
      </c>
      <c r="D576" s="433" t="s">
        <v>4045</v>
      </c>
      <c r="E576" s="432" t="s">
        <v>559</v>
      </c>
      <c r="F576" s="433" t="s">
        <v>4076</v>
      </c>
      <c r="G576" s="432" t="s">
        <v>381</v>
      </c>
      <c r="H576" s="432" t="s">
        <v>2128</v>
      </c>
      <c r="I576" s="432" t="s">
        <v>2128</v>
      </c>
      <c r="J576" s="432" t="s">
        <v>2129</v>
      </c>
      <c r="K576" s="432" t="s">
        <v>2130</v>
      </c>
      <c r="L576" s="434">
        <v>60.420403107410934</v>
      </c>
      <c r="M576" s="434">
        <v>21</v>
      </c>
      <c r="N576" s="435">
        <v>1268.8284652556297</v>
      </c>
    </row>
    <row r="577" spans="1:14" ht="14.4" customHeight="1" x14ac:dyDescent="0.3">
      <c r="A577" s="430" t="s">
        <v>737</v>
      </c>
      <c r="B577" s="431" t="s">
        <v>4028</v>
      </c>
      <c r="C577" s="432" t="s">
        <v>738</v>
      </c>
      <c r="D577" s="433" t="s">
        <v>4045</v>
      </c>
      <c r="E577" s="432" t="s">
        <v>559</v>
      </c>
      <c r="F577" s="433" t="s">
        <v>4076</v>
      </c>
      <c r="G577" s="432" t="s">
        <v>381</v>
      </c>
      <c r="H577" s="432" t="s">
        <v>2131</v>
      </c>
      <c r="I577" s="432" t="s">
        <v>2132</v>
      </c>
      <c r="J577" s="432" t="s">
        <v>2133</v>
      </c>
      <c r="K577" s="432" t="s">
        <v>2134</v>
      </c>
      <c r="L577" s="434">
        <v>39.970000000000006</v>
      </c>
      <c r="M577" s="434">
        <v>5</v>
      </c>
      <c r="N577" s="435">
        <v>199.85000000000002</v>
      </c>
    </row>
    <row r="578" spans="1:14" ht="14.4" customHeight="1" x14ac:dyDescent="0.3">
      <c r="A578" s="430" t="s">
        <v>737</v>
      </c>
      <c r="B578" s="431" t="s">
        <v>4028</v>
      </c>
      <c r="C578" s="432" t="s">
        <v>738</v>
      </c>
      <c r="D578" s="433" t="s">
        <v>4045</v>
      </c>
      <c r="E578" s="432" t="s">
        <v>559</v>
      </c>
      <c r="F578" s="433" t="s">
        <v>4076</v>
      </c>
      <c r="G578" s="432" t="s">
        <v>381</v>
      </c>
      <c r="H578" s="432" t="s">
        <v>2135</v>
      </c>
      <c r="I578" s="432" t="s">
        <v>2136</v>
      </c>
      <c r="J578" s="432" t="s">
        <v>2137</v>
      </c>
      <c r="K578" s="432" t="s">
        <v>2138</v>
      </c>
      <c r="L578" s="434">
        <v>31.88999403657127</v>
      </c>
      <c r="M578" s="434">
        <v>29</v>
      </c>
      <c r="N578" s="435">
        <v>924.80982706056682</v>
      </c>
    </row>
    <row r="579" spans="1:14" ht="14.4" customHeight="1" x14ac:dyDescent="0.3">
      <c r="A579" s="430" t="s">
        <v>737</v>
      </c>
      <c r="B579" s="431" t="s">
        <v>4028</v>
      </c>
      <c r="C579" s="432" t="s">
        <v>738</v>
      </c>
      <c r="D579" s="433" t="s">
        <v>4045</v>
      </c>
      <c r="E579" s="432" t="s">
        <v>559</v>
      </c>
      <c r="F579" s="433" t="s">
        <v>4076</v>
      </c>
      <c r="G579" s="432" t="s">
        <v>381</v>
      </c>
      <c r="H579" s="432" t="s">
        <v>2139</v>
      </c>
      <c r="I579" s="432" t="s">
        <v>2140</v>
      </c>
      <c r="J579" s="432" t="s">
        <v>2141</v>
      </c>
      <c r="K579" s="432" t="s">
        <v>2142</v>
      </c>
      <c r="L579" s="434">
        <v>23.385673400577044</v>
      </c>
      <c r="M579" s="434">
        <v>854</v>
      </c>
      <c r="N579" s="435">
        <v>19971.365084092795</v>
      </c>
    </row>
    <row r="580" spans="1:14" ht="14.4" customHeight="1" x14ac:dyDescent="0.3">
      <c r="A580" s="430" t="s">
        <v>737</v>
      </c>
      <c r="B580" s="431" t="s">
        <v>4028</v>
      </c>
      <c r="C580" s="432" t="s">
        <v>738</v>
      </c>
      <c r="D580" s="433" t="s">
        <v>4045</v>
      </c>
      <c r="E580" s="432" t="s">
        <v>559</v>
      </c>
      <c r="F580" s="433" t="s">
        <v>4076</v>
      </c>
      <c r="G580" s="432" t="s">
        <v>381</v>
      </c>
      <c r="H580" s="432" t="s">
        <v>2143</v>
      </c>
      <c r="I580" s="432" t="s">
        <v>2144</v>
      </c>
      <c r="J580" s="432" t="s">
        <v>2141</v>
      </c>
      <c r="K580" s="432" t="s">
        <v>2145</v>
      </c>
      <c r="L580" s="434">
        <v>164.39348800602104</v>
      </c>
      <c r="M580" s="434">
        <v>17</v>
      </c>
      <c r="N580" s="435">
        <v>2794.6892961023577</v>
      </c>
    </row>
    <row r="581" spans="1:14" ht="14.4" customHeight="1" x14ac:dyDescent="0.3">
      <c r="A581" s="430" t="s">
        <v>737</v>
      </c>
      <c r="B581" s="431" t="s">
        <v>4028</v>
      </c>
      <c r="C581" s="432" t="s">
        <v>738</v>
      </c>
      <c r="D581" s="433" t="s">
        <v>4045</v>
      </c>
      <c r="E581" s="432" t="s">
        <v>559</v>
      </c>
      <c r="F581" s="433" t="s">
        <v>4076</v>
      </c>
      <c r="G581" s="432" t="s">
        <v>381</v>
      </c>
      <c r="H581" s="432" t="s">
        <v>2146</v>
      </c>
      <c r="I581" s="432" t="s">
        <v>2147</v>
      </c>
      <c r="J581" s="432" t="s">
        <v>2148</v>
      </c>
      <c r="K581" s="432" t="s">
        <v>2149</v>
      </c>
      <c r="L581" s="434">
        <v>598.83999999999992</v>
      </c>
      <c r="M581" s="434">
        <v>2</v>
      </c>
      <c r="N581" s="435">
        <v>1197.6799999999998</v>
      </c>
    </row>
    <row r="582" spans="1:14" ht="14.4" customHeight="1" x14ac:dyDescent="0.3">
      <c r="A582" s="430" t="s">
        <v>737</v>
      </c>
      <c r="B582" s="431" t="s">
        <v>4028</v>
      </c>
      <c r="C582" s="432" t="s">
        <v>738</v>
      </c>
      <c r="D582" s="433" t="s">
        <v>4045</v>
      </c>
      <c r="E582" s="432" t="s">
        <v>559</v>
      </c>
      <c r="F582" s="433" t="s">
        <v>4076</v>
      </c>
      <c r="G582" s="432" t="s">
        <v>381</v>
      </c>
      <c r="H582" s="432" t="s">
        <v>2150</v>
      </c>
      <c r="I582" s="432" t="s">
        <v>2151</v>
      </c>
      <c r="J582" s="432" t="s">
        <v>2152</v>
      </c>
      <c r="K582" s="432" t="s">
        <v>2153</v>
      </c>
      <c r="L582" s="434">
        <v>126.95000864898583</v>
      </c>
      <c r="M582" s="434">
        <v>4</v>
      </c>
      <c r="N582" s="435">
        <v>507.80003459594332</v>
      </c>
    </row>
    <row r="583" spans="1:14" ht="14.4" customHeight="1" x14ac:dyDescent="0.3">
      <c r="A583" s="430" t="s">
        <v>737</v>
      </c>
      <c r="B583" s="431" t="s">
        <v>4028</v>
      </c>
      <c r="C583" s="432" t="s">
        <v>738</v>
      </c>
      <c r="D583" s="433" t="s">
        <v>4045</v>
      </c>
      <c r="E583" s="432" t="s">
        <v>559</v>
      </c>
      <c r="F583" s="433" t="s">
        <v>4076</v>
      </c>
      <c r="G583" s="432" t="s">
        <v>381</v>
      </c>
      <c r="H583" s="432" t="s">
        <v>2154</v>
      </c>
      <c r="I583" s="432" t="s">
        <v>2155</v>
      </c>
      <c r="J583" s="432" t="s">
        <v>2156</v>
      </c>
      <c r="K583" s="432" t="s">
        <v>2157</v>
      </c>
      <c r="L583" s="434">
        <v>53.029999999999994</v>
      </c>
      <c r="M583" s="434">
        <v>1</v>
      </c>
      <c r="N583" s="435">
        <v>53.029999999999994</v>
      </c>
    </row>
    <row r="584" spans="1:14" ht="14.4" customHeight="1" x14ac:dyDescent="0.3">
      <c r="A584" s="430" t="s">
        <v>737</v>
      </c>
      <c r="B584" s="431" t="s">
        <v>4028</v>
      </c>
      <c r="C584" s="432" t="s">
        <v>738</v>
      </c>
      <c r="D584" s="433" t="s">
        <v>4045</v>
      </c>
      <c r="E584" s="432" t="s">
        <v>559</v>
      </c>
      <c r="F584" s="433" t="s">
        <v>4076</v>
      </c>
      <c r="G584" s="432" t="s">
        <v>381</v>
      </c>
      <c r="H584" s="432" t="s">
        <v>2158</v>
      </c>
      <c r="I584" s="432" t="s">
        <v>2159</v>
      </c>
      <c r="J584" s="432" t="s">
        <v>2160</v>
      </c>
      <c r="K584" s="432" t="s">
        <v>2161</v>
      </c>
      <c r="L584" s="434">
        <v>153.94788881536002</v>
      </c>
      <c r="M584" s="434">
        <v>131.20000000000002</v>
      </c>
      <c r="N584" s="435">
        <v>20197.963012575237</v>
      </c>
    </row>
    <row r="585" spans="1:14" ht="14.4" customHeight="1" x14ac:dyDescent="0.3">
      <c r="A585" s="430" t="s">
        <v>737</v>
      </c>
      <c r="B585" s="431" t="s">
        <v>4028</v>
      </c>
      <c r="C585" s="432" t="s">
        <v>738</v>
      </c>
      <c r="D585" s="433" t="s">
        <v>4045</v>
      </c>
      <c r="E585" s="432" t="s">
        <v>559</v>
      </c>
      <c r="F585" s="433" t="s">
        <v>4076</v>
      </c>
      <c r="G585" s="432" t="s">
        <v>381</v>
      </c>
      <c r="H585" s="432" t="s">
        <v>2162</v>
      </c>
      <c r="I585" s="432" t="s">
        <v>2163</v>
      </c>
      <c r="J585" s="432" t="s">
        <v>2164</v>
      </c>
      <c r="K585" s="432" t="s">
        <v>2165</v>
      </c>
      <c r="L585" s="434">
        <v>35.102558139534878</v>
      </c>
      <c r="M585" s="434">
        <v>258</v>
      </c>
      <c r="N585" s="435">
        <v>9056.4599999999991</v>
      </c>
    </row>
    <row r="586" spans="1:14" ht="14.4" customHeight="1" x14ac:dyDescent="0.3">
      <c r="A586" s="430" t="s">
        <v>737</v>
      </c>
      <c r="B586" s="431" t="s">
        <v>4028</v>
      </c>
      <c r="C586" s="432" t="s">
        <v>738</v>
      </c>
      <c r="D586" s="433" t="s">
        <v>4045</v>
      </c>
      <c r="E586" s="432" t="s">
        <v>559</v>
      </c>
      <c r="F586" s="433" t="s">
        <v>4076</v>
      </c>
      <c r="G586" s="432" t="s">
        <v>381</v>
      </c>
      <c r="H586" s="432" t="s">
        <v>2166</v>
      </c>
      <c r="I586" s="432" t="s">
        <v>2167</v>
      </c>
      <c r="J586" s="432" t="s">
        <v>2168</v>
      </c>
      <c r="K586" s="432" t="s">
        <v>2169</v>
      </c>
      <c r="L586" s="434">
        <v>35.050000000000004</v>
      </c>
      <c r="M586" s="434">
        <v>3</v>
      </c>
      <c r="N586" s="435">
        <v>105.15</v>
      </c>
    </row>
    <row r="587" spans="1:14" ht="14.4" customHeight="1" x14ac:dyDescent="0.3">
      <c r="A587" s="430" t="s">
        <v>737</v>
      </c>
      <c r="B587" s="431" t="s">
        <v>4028</v>
      </c>
      <c r="C587" s="432" t="s">
        <v>738</v>
      </c>
      <c r="D587" s="433" t="s">
        <v>4045</v>
      </c>
      <c r="E587" s="432" t="s">
        <v>559</v>
      </c>
      <c r="F587" s="433" t="s">
        <v>4076</v>
      </c>
      <c r="G587" s="432" t="s">
        <v>381</v>
      </c>
      <c r="H587" s="432" t="s">
        <v>2170</v>
      </c>
      <c r="I587" s="432" t="s">
        <v>2171</v>
      </c>
      <c r="J587" s="432" t="s">
        <v>2172</v>
      </c>
      <c r="K587" s="432" t="s">
        <v>2173</v>
      </c>
      <c r="L587" s="434">
        <v>98.29</v>
      </c>
      <c r="M587" s="434">
        <v>2</v>
      </c>
      <c r="N587" s="435">
        <v>196.58</v>
      </c>
    </row>
    <row r="588" spans="1:14" ht="14.4" customHeight="1" x14ac:dyDescent="0.3">
      <c r="A588" s="430" t="s">
        <v>737</v>
      </c>
      <c r="B588" s="431" t="s">
        <v>4028</v>
      </c>
      <c r="C588" s="432" t="s">
        <v>738</v>
      </c>
      <c r="D588" s="433" t="s">
        <v>4045</v>
      </c>
      <c r="E588" s="432" t="s">
        <v>559</v>
      </c>
      <c r="F588" s="433" t="s">
        <v>4076</v>
      </c>
      <c r="G588" s="432" t="s">
        <v>381</v>
      </c>
      <c r="H588" s="432" t="s">
        <v>2174</v>
      </c>
      <c r="I588" s="432" t="s">
        <v>2175</v>
      </c>
      <c r="J588" s="432" t="s">
        <v>1701</v>
      </c>
      <c r="K588" s="432" t="s">
        <v>2176</v>
      </c>
      <c r="L588" s="434">
        <v>235.77000000000004</v>
      </c>
      <c r="M588" s="434">
        <v>4</v>
      </c>
      <c r="N588" s="435">
        <v>943.08000000000015</v>
      </c>
    </row>
    <row r="589" spans="1:14" ht="14.4" customHeight="1" x14ac:dyDescent="0.3">
      <c r="A589" s="430" t="s">
        <v>737</v>
      </c>
      <c r="B589" s="431" t="s">
        <v>4028</v>
      </c>
      <c r="C589" s="432" t="s">
        <v>738</v>
      </c>
      <c r="D589" s="433" t="s">
        <v>4045</v>
      </c>
      <c r="E589" s="432" t="s">
        <v>559</v>
      </c>
      <c r="F589" s="433" t="s">
        <v>4076</v>
      </c>
      <c r="G589" s="432" t="s">
        <v>381</v>
      </c>
      <c r="H589" s="432" t="s">
        <v>2177</v>
      </c>
      <c r="I589" s="432" t="s">
        <v>2177</v>
      </c>
      <c r="J589" s="432" t="s">
        <v>2178</v>
      </c>
      <c r="K589" s="432" t="s">
        <v>2179</v>
      </c>
      <c r="L589" s="434">
        <v>181.03</v>
      </c>
      <c r="M589" s="434">
        <v>2.4</v>
      </c>
      <c r="N589" s="435">
        <v>434.47199999999998</v>
      </c>
    </row>
    <row r="590" spans="1:14" ht="14.4" customHeight="1" x14ac:dyDescent="0.3">
      <c r="A590" s="430" t="s">
        <v>737</v>
      </c>
      <c r="B590" s="431" t="s">
        <v>4028</v>
      </c>
      <c r="C590" s="432" t="s">
        <v>738</v>
      </c>
      <c r="D590" s="433" t="s">
        <v>4045</v>
      </c>
      <c r="E590" s="432" t="s">
        <v>559</v>
      </c>
      <c r="F590" s="433" t="s">
        <v>4076</v>
      </c>
      <c r="G590" s="432" t="s">
        <v>381</v>
      </c>
      <c r="H590" s="432" t="s">
        <v>575</v>
      </c>
      <c r="I590" s="432" t="s">
        <v>575</v>
      </c>
      <c r="J590" s="432" t="s">
        <v>576</v>
      </c>
      <c r="K590" s="432" t="s">
        <v>577</v>
      </c>
      <c r="L590" s="434">
        <v>1984.8299999999997</v>
      </c>
      <c r="M590" s="434">
        <v>2</v>
      </c>
      <c r="N590" s="435">
        <v>3969.6599999999994</v>
      </c>
    </row>
    <row r="591" spans="1:14" ht="14.4" customHeight="1" x14ac:dyDescent="0.3">
      <c r="A591" s="430" t="s">
        <v>737</v>
      </c>
      <c r="B591" s="431" t="s">
        <v>4028</v>
      </c>
      <c r="C591" s="432" t="s">
        <v>738</v>
      </c>
      <c r="D591" s="433" t="s">
        <v>4045</v>
      </c>
      <c r="E591" s="432" t="s">
        <v>559</v>
      </c>
      <c r="F591" s="433" t="s">
        <v>4076</v>
      </c>
      <c r="G591" s="432" t="s">
        <v>381</v>
      </c>
      <c r="H591" s="432" t="s">
        <v>2180</v>
      </c>
      <c r="I591" s="432" t="s">
        <v>2181</v>
      </c>
      <c r="J591" s="432" t="s">
        <v>2182</v>
      </c>
      <c r="K591" s="432" t="s">
        <v>2183</v>
      </c>
      <c r="L591" s="434">
        <v>59.839999999999996</v>
      </c>
      <c r="M591" s="434">
        <v>2</v>
      </c>
      <c r="N591" s="435">
        <v>119.67999999999999</v>
      </c>
    </row>
    <row r="592" spans="1:14" ht="14.4" customHeight="1" x14ac:dyDescent="0.3">
      <c r="A592" s="430" t="s">
        <v>737</v>
      </c>
      <c r="B592" s="431" t="s">
        <v>4028</v>
      </c>
      <c r="C592" s="432" t="s">
        <v>738</v>
      </c>
      <c r="D592" s="433" t="s">
        <v>4045</v>
      </c>
      <c r="E592" s="432" t="s">
        <v>559</v>
      </c>
      <c r="F592" s="433" t="s">
        <v>4076</v>
      </c>
      <c r="G592" s="432" t="s">
        <v>381</v>
      </c>
      <c r="H592" s="432" t="s">
        <v>2184</v>
      </c>
      <c r="I592" s="432" t="s">
        <v>2185</v>
      </c>
      <c r="J592" s="432" t="s">
        <v>2186</v>
      </c>
      <c r="K592" s="432" t="s">
        <v>2187</v>
      </c>
      <c r="L592" s="434">
        <v>164.22618433813543</v>
      </c>
      <c r="M592" s="434">
        <v>3</v>
      </c>
      <c r="N592" s="435">
        <v>492.67855301440625</v>
      </c>
    </row>
    <row r="593" spans="1:14" ht="14.4" customHeight="1" x14ac:dyDescent="0.3">
      <c r="A593" s="430" t="s">
        <v>737</v>
      </c>
      <c r="B593" s="431" t="s">
        <v>4028</v>
      </c>
      <c r="C593" s="432" t="s">
        <v>738</v>
      </c>
      <c r="D593" s="433" t="s">
        <v>4045</v>
      </c>
      <c r="E593" s="432" t="s">
        <v>559</v>
      </c>
      <c r="F593" s="433" t="s">
        <v>4076</v>
      </c>
      <c r="G593" s="432" t="s">
        <v>381</v>
      </c>
      <c r="H593" s="432" t="s">
        <v>2188</v>
      </c>
      <c r="I593" s="432" t="s">
        <v>2189</v>
      </c>
      <c r="J593" s="432" t="s">
        <v>2190</v>
      </c>
      <c r="K593" s="432" t="s">
        <v>2191</v>
      </c>
      <c r="L593" s="434">
        <v>74.569999999999993</v>
      </c>
      <c r="M593" s="434">
        <v>1</v>
      </c>
      <c r="N593" s="435">
        <v>74.569999999999993</v>
      </c>
    </row>
    <row r="594" spans="1:14" ht="14.4" customHeight="1" x14ac:dyDescent="0.3">
      <c r="A594" s="430" t="s">
        <v>737</v>
      </c>
      <c r="B594" s="431" t="s">
        <v>4028</v>
      </c>
      <c r="C594" s="432" t="s">
        <v>738</v>
      </c>
      <c r="D594" s="433" t="s">
        <v>4045</v>
      </c>
      <c r="E594" s="432" t="s">
        <v>559</v>
      </c>
      <c r="F594" s="433" t="s">
        <v>4076</v>
      </c>
      <c r="G594" s="432" t="s">
        <v>381</v>
      </c>
      <c r="H594" s="432" t="s">
        <v>2192</v>
      </c>
      <c r="I594" s="432" t="s">
        <v>2193</v>
      </c>
      <c r="J594" s="432" t="s">
        <v>2194</v>
      </c>
      <c r="K594" s="432" t="s">
        <v>2195</v>
      </c>
      <c r="L594" s="434">
        <v>25.070000000000018</v>
      </c>
      <c r="M594" s="434">
        <v>2</v>
      </c>
      <c r="N594" s="435">
        <v>50.140000000000036</v>
      </c>
    </row>
    <row r="595" spans="1:14" ht="14.4" customHeight="1" x14ac:dyDescent="0.3">
      <c r="A595" s="430" t="s">
        <v>737</v>
      </c>
      <c r="B595" s="431" t="s">
        <v>4028</v>
      </c>
      <c r="C595" s="432" t="s">
        <v>738</v>
      </c>
      <c r="D595" s="433" t="s">
        <v>4045</v>
      </c>
      <c r="E595" s="432" t="s">
        <v>559</v>
      </c>
      <c r="F595" s="433" t="s">
        <v>4076</v>
      </c>
      <c r="G595" s="432" t="s">
        <v>381</v>
      </c>
      <c r="H595" s="432" t="s">
        <v>2196</v>
      </c>
      <c r="I595" s="432" t="s">
        <v>2196</v>
      </c>
      <c r="J595" s="432" t="s">
        <v>2197</v>
      </c>
      <c r="K595" s="432" t="s">
        <v>2198</v>
      </c>
      <c r="L595" s="434">
        <v>462.00001125854692</v>
      </c>
      <c r="M595" s="434">
        <v>18</v>
      </c>
      <c r="N595" s="435">
        <v>8316.0002026538441</v>
      </c>
    </row>
    <row r="596" spans="1:14" ht="14.4" customHeight="1" x14ac:dyDescent="0.3">
      <c r="A596" s="430" t="s">
        <v>737</v>
      </c>
      <c r="B596" s="431" t="s">
        <v>4028</v>
      </c>
      <c r="C596" s="432" t="s">
        <v>738</v>
      </c>
      <c r="D596" s="433" t="s">
        <v>4045</v>
      </c>
      <c r="E596" s="432" t="s">
        <v>559</v>
      </c>
      <c r="F596" s="433" t="s">
        <v>4076</v>
      </c>
      <c r="G596" s="432" t="s">
        <v>381</v>
      </c>
      <c r="H596" s="432" t="s">
        <v>2199</v>
      </c>
      <c r="I596" s="432" t="s">
        <v>2199</v>
      </c>
      <c r="J596" s="432" t="s">
        <v>2200</v>
      </c>
      <c r="K596" s="432" t="s">
        <v>2201</v>
      </c>
      <c r="L596" s="434">
        <v>159.39925000000011</v>
      </c>
      <c r="M596" s="434">
        <v>103.99999999999976</v>
      </c>
      <c r="N596" s="435">
        <v>16577.521999999972</v>
      </c>
    </row>
    <row r="597" spans="1:14" ht="14.4" customHeight="1" x14ac:dyDescent="0.3">
      <c r="A597" s="430" t="s">
        <v>737</v>
      </c>
      <c r="B597" s="431" t="s">
        <v>4028</v>
      </c>
      <c r="C597" s="432" t="s">
        <v>738</v>
      </c>
      <c r="D597" s="433" t="s">
        <v>4045</v>
      </c>
      <c r="E597" s="432" t="s">
        <v>559</v>
      </c>
      <c r="F597" s="433" t="s">
        <v>4076</v>
      </c>
      <c r="G597" s="432" t="s">
        <v>381</v>
      </c>
      <c r="H597" s="432" t="s">
        <v>2202</v>
      </c>
      <c r="I597" s="432" t="s">
        <v>2202</v>
      </c>
      <c r="J597" s="432" t="s">
        <v>2203</v>
      </c>
      <c r="K597" s="432" t="s">
        <v>2204</v>
      </c>
      <c r="L597" s="434">
        <v>2530</v>
      </c>
      <c r="M597" s="434">
        <v>2</v>
      </c>
      <c r="N597" s="435">
        <v>5060</v>
      </c>
    </row>
    <row r="598" spans="1:14" ht="14.4" customHeight="1" x14ac:dyDescent="0.3">
      <c r="A598" s="430" t="s">
        <v>737</v>
      </c>
      <c r="B598" s="431" t="s">
        <v>4028</v>
      </c>
      <c r="C598" s="432" t="s">
        <v>738</v>
      </c>
      <c r="D598" s="433" t="s">
        <v>4045</v>
      </c>
      <c r="E598" s="432" t="s">
        <v>559</v>
      </c>
      <c r="F598" s="433" t="s">
        <v>4076</v>
      </c>
      <c r="G598" s="432" t="s">
        <v>381</v>
      </c>
      <c r="H598" s="432" t="s">
        <v>2205</v>
      </c>
      <c r="I598" s="432" t="s">
        <v>2205</v>
      </c>
      <c r="J598" s="432" t="s">
        <v>2206</v>
      </c>
      <c r="K598" s="432" t="s">
        <v>2207</v>
      </c>
      <c r="L598" s="434">
        <v>145.95999999999998</v>
      </c>
      <c r="M598" s="434">
        <v>10</v>
      </c>
      <c r="N598" s="435">
        <v>1459.6</v>
      </c>
    </row>
    <row r="599" spans="1:14" ht="14.4" customHeight="1" x14ac:dyDescent="0.3">
      <c r="A599" s="430" t="s">
        <v>737</v>
      </c>
      <c r="B599" s="431" t="s">
        <v>4028</v>
      </c>
      <c r="C599" s="432" t="s">
        <v>738</v>
      </c>
      <c r="D599" s="433" t="s">
        <v>4045</v>
      </c>
      <c r="E599" s="432" t="s">
        <v>559</v>
      </c>
      <c r="F599" s="433" t="s">
        <v>4076</v>
      </c>
      <c r="G599" s="432" t="s">
        <v>381</v>
      </c>
      <c r="H599" s="432" t="s">
        <v>2208</v>
      </c>
      <c r="I599" s="432" t="s">
        <v>2208</v>
      </c>
      <c r="J599" s="432" t="s">
        <v>2209</v>
      </c>
      <c r="K599" s="432" t="s">
        <v>2210</v>
      </c>
      <c r="L599" s="434">
        <v>460.21000000000015</v>
      </c>
      <c r="M599" s="434">
        <v>17.799999999999997</v>
      </c>
      <c r="N599" s="435">
        <v>8191.7380000000012</v>
      </c>
    </row>
    <row r="600" spans="1:14" ht="14.4" customHeight="1" x14ac:dyDescent="0.3">
      <c r="A600" s="430" t="s">
        <v>737</v>
      </c>
      <c r="B600" s="431" t="s">
        <v>4028</v>
      </c>
      <c r="C600" s="432" t="s">
        <v>738</v>
      </c>
      <c r="D600" s="433" t="s">
        <v>4045</v>
      </c>
      <c r="E600" s="432" t="s">
        <v>559</v>
      </c>
      <c r="F600" s="433" t="s">
        <v>4076</v>
      </c>
      <c r="G600" s="432" t="s">
        <v>381</v>
      </c>
      <c r="H600" s="432" t="s">
        <v>2211</v>
      </c>
      <c r="I600" s="432" t="s">
        <v>2211</v>
      </c>
      <c r="J600" s="432" t="s">
        <v>2212</v>
      </c>
      <c r="K600" s="432" t="s">
        <v>2213</v>
      </c>
      <c r="L600" s="434">
        <v>217.8</v>
      </c>
      <c r="M600" s="434">
        <v>8</v>
      </c>
      <c r="N600" s="435">
        <v>1742.4</v>
      </c>
    </row>
    <row r="601" spans="1:14" ht="14.4" customHeight="1" x14ac:dyDescent="0.3">
      <c r="A601" s="430" t="s">
        <v>737</v>
      </c>
      <c r="B601" s="431" t="s">
        <v>4028</v>
      </c>
      <c r="C601" s="432" t="s">
        <v>738</v>
      </c>
      <c r="D601" s="433" t="s">
        <v>4045</v>
      </c>
      <c r="E601" s="432" t="s">
        <v>559</v>
      </c>
      <c r="F601" s="433" t="s">
        <v>4076</v>
      </c>
      <c r="G601" s="432" t="s">
        <v>381</v>
      </c>
      <c r="H601" s="432" t="s">
        <v>2214</v>
      </c>
      <c r="I601" s="432" t="s">
        <v>2214</v>
      </c>
      <c r="J601" s="432" t="s">
        <v>2215</v>
      </c>
      <c r="K601" s="432" t="s">
        <v>2216</v>
      </c>
      <c r="L601" s="434">
        <v>152.90000000000003</v>
      </c>
      <c r="M601" s="434">
        <v>12.999999999999998</v>
      </c>
      <c r="N601" s="435">
        <v>1987.7</v>
      </c>
    </row>
    <row r="602" spans="1:14" ht="14.4" customHeight="1" x14ac:dyDescent="0.3">
      <c r="A602" s="430" t="s">
        <v>737</v>
      </c>
      <c r="B602" s="431" t="s">
        <v>4028</v>
      </c>
      <c r="C602" s="432" t="s">
        <v>738</v>
      </c>
      <c r="D602" s="433" t="s">
        <v>4045</v>
      </c>
      <c r="E602" s="432" t="s">
        <v>559</v>
      </c>
      <c r="F602" s="433" t="s">
        <v>4076</v>
      </c>
      <c r="G602" s="432" t="s">
        <v>381</v>
      </c>
      <c r="H602" s="432" t="s">
        <v>2217</v>
      </c>
      <c r="I602" s="432" t="s">
        <v>2217</v>
      </c>
      <c r="J602" s="432" t="s">
        <v>2218</v>
      </c>
      <c r="K602" s="432" t="s">
        <v>2219</v>
      </c>
      <c r="L602" s="434">
        <v>286</v>
      </c>
      <c r="M602" s="434">
        <v>7</v>
      </c>
      <c r="N602" s="435">
        <v>2002</v>
      </c>
    </row>
    <row r="603" spans="1:14" ht="14.4" customHeight="1" x14ac:dyDescent="0.3">
      <c r="A603" s="430" t="s">
        <v>737</v>
      </c>
      <c r="B603" s="431" t="s">
        <v>4028</v>
      </c>
      <c r="C603" s="432" t="s">
        <v>738</v>
      </c>
      <c r="D603" s="433" t="s">
        <v>4045</v>
      </c>
      <c r="E603" s="432" t="s">
        <v>559</v>
      </c>
      <c r="F603" s="433" t="s">
        <v>4076</v>
      </c>
      <c r="G603" s="432" t="s">
        <v>381</v>
      </c>
      <c r="H603" s="432" t="s">
        <v>2220</v>
      </c>
      <c r="I603" s="432" t="s">
        <v>2221</v>
      </c>
      <c r="J603" s="432" t="s">
        <v>2222</v>
      </c>
      <c r="K603" s="432" t="s">
        <v>2223</v>
      </c>
      <c r="L603" s="434">
        <v>264.00000000000006</v>
      </c>
      <c r="M603" s="434">
        <v>23.4</v>
      </c>
      <c r="N603" s="435">
        <v>6177.6</v>
      </c>
    </row>
    <row r="604" spans="1:14" ht="14.4" customHeight="1" x14ac:dyDescent="0.3">
      <c r="A604" s="430" t="s">
        <v>737</v>
      </c>
      <c r="B604" s="431" t="s">
        <v>4028</v>
      </c>
      <c r="C604" s="432" t="s">
        <v>738</v>
      </c>
      <c r="D604" s="433" t="s">
        <v>4045</v>
      </c>
      <c r="E604" s="432" t="s">
        <v>559</v>
      </c>
      <c r="F604" s="433" t="s">
        <v>4076</v>
      </c>
      <c r="G604" s="432" t="s">
        <v>381</v>
      </c>
      <c r="H604" s="432" t="s">
        <v>2224</v>
      </c>
      <c r="I604" s="432" t="s">
        <v>2225</v>
      </c>
      <c r="J604" s="432" t="s">
        <v>2226</v>
      </c>
      <c r="K604" s="432"/>
      <c r="L604" s="434">
        <v>155.1</v>
      </c>
      <c r="M604" s="434">
        <v>7</v>
      </c>
      <c r="N604" s="435">
        <v>1085.7</v>
      </c>
    </row>
    <row r="605" spans="1:14" ht="14.4" customHeight="1" x14ac:dyDescent="0.3">
      <c r="A605" s="430" t="s">
        <v>737</v>
      </c>
      <c r="B605" s="431" t="s">
        <v>4028</v>
      </c>
      <c r="C605" s="432" t="s">
        <v>738</v>
      </c>
      <c r="D605" s="433" t="s">
        <v>4045</v>
      </c>
      <c r="E605" s="432" t="s">
        <v>559</v>
      </c>
      <c r="F605" s="433" t="s">
        <v>4076</v>
      </c>
      <c r="G605" s="432" t="s">
        <v>381</v>
      </c>
      <c r="H605" s="432" t="s">
        <v>2227</v>
      </c>
      <c r="I605" s="432" t="s">
        <v>2227</v>
      </c>
      <c r="J605" s="432" t="s">
        <v>2228</v>
      </c>
      <c r="K605" s="432" t="s">
        <v>2229</v>
      </c>
      <c r="L605" s="434">
        <v>72.64</v>
      </c>
      <c r="M605" s="434">
        <v>6</v>
      </c>
      <c r="N605" s="435">
        <v>435.84</v>
      </c>
    </row>
    <row r="606" spans="1:14" ht="14.4" customHeight="1" x14ac:dyDescent="0.3">
      <c r="A606" s="430" t="s">
        <v>737</v>
      </c>
      <c r="B606" s="431" t="s">
        <v>4028</v>
      </c>
      <c r="C606" s="432" t="s">
        <v>738</v>
      </c>
      <c r="D606" s="433" t="s">
        <v>4045</v>
      </c>
      <c r="E606" s="432" t="s">
        <v>559</v>
      </c>
      <c r="F606" s="433" t="s">
        <v>4076</v>
      </c>
      <c r="G606" s="432" t="s">
        <v>381</v>
      </c>
      <c r="H606" s="432" t="s">
        <v>2230</v>
      </c>
      <c r="I606" s="432" t="s">
        <v>2230</v>
      </c>
      <c r="J606" s="432" t="s">
        <v>2231</v>
      </c>
      <c r="K606" s="432" t="s">
        <v>2232</v>
      </c>
      <c r="L606" s="434">
        <v>411.56428571428569</v>
      </c>
      <c r="M606" s="434">
        <v>7</v>
      </c>
      <c r="N606" s="435">
        <v>2880.95</v>
      </c>
    </row>
    <row r="607" spans="1:14" ht="14.4" customHeight="1" x14ac:dyDescent="0.3">
      <c r="A607" s="430" t="s">
        <v>737</v>
      </c>
      <c r="B607" s="431" t="s">
        <v>4028</v>
      </c>
      <c r="C607" s="432" t="s">
        <v>738</v>
      </c>
      <c r="D607" s="433" t="s">
        <v>4045</v>
      </c>
      <c r="E607" s="432" t="s">
        <v>559</v>
      </c>
      <c r="F607" s="433" t="s">
        <v>4076</v>
      </c>
      <c r="G607" s="432" t="s">
        <v>381</v>
      </c>
      <c r="H607" s="432" t="s">
        <v>2233</v>
      </c>
      <c r="I607" s="432" t="s">
        <v>2233</v>
      </c>
      <c r="J607" s="432" t="s">
        <v>2234</v>
      </c>
      <c r="K607" s="432" t="s">
        <v>2235</v>
      </c>
      <c r="L607" s="434">
        <v>416.28499999999997</v>
      </c>
      <c r="M607" s="434">
        <v>2</v>
      </c>
      <c r="N607" s="435">
        <v>832.56999999999994</v>
      </c>
    </row>
    <row r="608" spans="1:14" ht="14.4" customHeight="1" x14ac:dyDescent="0.3">
      <c r="A608" s="430" t="s">
        <v>737</v>
      </c>
      <c r="B608" s="431" t="s">
        <v>4028</v>
      </c>
      <c r="C608" s="432" t="s">
        <v>738</v>
      </c>
      <c r="D608" s="433" t="s">
        <v>4045</v>
      </c>
      <c r="E608" s="432" t="s">
        <v>559</v>
      </c>
      <c r="F608" s="433" t="s">
        <v>4076</v>
      </c>
      <c r="G608" s="432" t="s">
        <v>381</v>
      </c>
      <c r="H608" s="432" t="s">
        <v>2236</v>
      </c>
      <c r="I608" s="432" t="s">
        <v>2236</v>
      </c>
      <c r="J608" s="432" t="s">
        <v>2237</v>
      </c>
      <c r="K608" s="432" t="s">
        <v>2238</v>
      </c>
      <c r="L608" s="434">
        <v>263.9999986537278</v>
      </c>
      <c r="M608" s="434">
        <v>3.6</v>
      </c>
      <c r="N608" s="435">
        <v>950.39999515342015</v>
      </c>
    </row>
    <row r="609" spans="1:14" ht="14.4" customHeight="1" x14ac:dyDescent="0.3">
      <c r="A609" s="430" t="s">
        <v>737</v>
      </c>
      <c r="B609" s="431" t="s">
        <v>4028</v>
      </c>
      <c r="C609" s="432" t="s">
        <v>738</v>
      </c>
      <c r="D609" s="433" t="s">
        <v>4045</v>
      </c>
      <c r="E609" s="432" t="s">
        <v>559</v>
      </c>
      <c r="F609" s="433" t="s">
        <v>4076</v>
      </c>
      <c r="G609" s="432" t="s">
        <v>381</v>
      </c>
      <c r="H609" s="432" t="s">
        <v>2239</v>
      </c>
      <c r="I609" s="432" t="s">
        <v>2239</v>
      </c>
      <c r="J609" s="432" t="s">
        <v>2240</v>
      </c>
      <c r="K609" s="432" t="s">
        <v>2241</v>
      </c>
      <c r="L609" s="434">
        <v>230.99983452775484</v>
      </c>
      <c r="M609" s="434">
        <v>42</v>
      </c>
      <c r="N609" s="435">
        <v>9701.9930501657036</v>
      </c>
    </row>
    <row r="610" spans="1:14" ht="14.4" customHeight="1" x14ac:dyDescent="0.3">
      <c r="A610" s="430" t="s">
        <v>737</v>
      </c>
      <c r="B610" s="431" t="s">
        <v>4028</v>
      </c>
      <c r="C610" s="432" t="s">
        <v>738</v>
      </c>
      <c r="D610" s="433" t="s">
        <v>4045</v>
      </c>
      <c r="E610" s="432" t="s">
        <v>559</v>
      </c>
      <c r="F610" s="433" t="s">
        <v>4076</v>
      </c>
      <c r="G610" s="432" t="s">
        <v>381</v>
      </c>
      <c r="H610" s="432" t="s">
        <v>2242</v>
      </c>
      <c r="I610" s="432" t="s">
        <v>2243</v>
      </c>
      <c r="J610" s="432" t="s">
        <v>2244</v>
      </c>
      <c r="K610" s="432" t="s">
        <v>2153</v>
      </c>
      <c r="L610" s="434">
        <v>58.645384615384621</v>
      </c>
      <c r="M610" s="434">
        <v>13</v>
      </c>
      <c r="N610" s="435">
        <v>762.3900000000001</v>
      </c>
    </row>
    <row r="611" spans="1:14" ht="14.4" customHeight="1" x14ac:dyDescent="0.3">
      <c r="A611" s="430" t="s">
        <v>737</v>
      </c>
      <c r="B611" s="431" t="s">
        <v>4028</v>
      </c>
      <c r="C611" s="432" t="s">
        <v>738</v>
      </c>
      <c r="D611" s="433" t="s">
        <v>4045</v>
      </c>
      <c r="E611" s="432" t="s">
        <v>559</v>
      </c>
      <c r="F611" s="433" t="s">
        <v>4076</v>
      </c>
      <c r="G611" s="432" t="s">
        <v>381</v>
      </c>
      <c r="H611" s="432" t="s">
        <v>2245</v>
      </c>
      <c r="I611" s="432" t="s">
        <v>2245</v>
      </c>
      <c r="J611" s="432" t="s">
        <v>2246</v>
      </c>
      <c r="K611" s="432" t="s">
        <v>2247</v>
      </c>
      <c r="L611" s="434">
        <v>562.87</v>
      </c>
      <c r="M611" s="434">
        <v>2.8000000000000003</v>
      </c>
      <c r="N611" s="435">
        <v>1576.0360000000001</v>
      </c>
    </row>
    <row r="612" spans="1:14" ht="14.4" customHeight="1" x14ac:dyDescent="0.3">
      <c r="A612" s="430" t="s">
        <v>737</v>
      </c>
      <c r="B612" s="431" t="s">
        <v>4028</v>
      </c>
      <c r="C612" s="432" t="s">
        <v>738</v>
      </c>
      <c r="D612" s="433" t="s">
        <v>4045</v>
      </c>
      <c r="E612" s="432" t="s">
        <v>559</v>
      </c>
      <c r="F612" s="433" t="s">
        <v>4076</v>
      </c>
      <c r="G612" s="432" t="s">
        <v>381</v>
      </c>
      <c r="H612" s="432" t="s">
        <v>2248</v>
      </c>
      <c r="I612" s="432" t="s">
        <v>2248</v>
      </c>
      <c r="J612" s="432" t="s">
        <v>2249</v>
      </c>
      <c r="K612" s="432" t="s">
        <v>2149</v>
      </c>
      <c r="L612" s="434">
        <v>191.98412498630572</v>
      </c>
      <c r="M612" s="434">
        <v>12</v>
      </c>
      <c r="N612" s="435">
        <v>2303.8094998356687</v>
      </c>
    </row>
    <row r="613" spans="1:14" ht="14.4" customHeight="1" x14ac:dyDescent="0.3">
      <c r="A613" s="430" t="s">
        <v>737</v>
      </c>
      <c r="B613" s="431" t="s">
        <v>4028</v>
      </c>
      <c r="C613" s="432" t="s">
        <v>738</v>
      </c>
      <c r="D613" s="433" t="s">
        <v>4045</v>
      </c>
      <c r="E613" s="432" t="s">
        <v>559</v>
      </c>
      <c r="F613" s="433" t="s">
        <v>4076</v>
      </c>
      <c r="G613" s="432" t="s">
        <v>381</v>
      </c>
      <c r="H613" s="432" t="s">
        <v>2250</v>
      </c>
      <c r="I613" s="432" t="s">
        <v>2250</v>
      </c>
      <c r="J613" s="432" t="s">
        <v>2251</v>
      </c>
      <c r="K613" s="432" t="s">
        <v>2252</v>
      </c>
      <c r="L613" s="434">
        <v>90.220116612487899</v>
      </c>
      <c r="M613" s="434">
        <v>4</v>
      </c>
      <c r="N613" s="435">
        <v>360.8804664499516</v>
      </c>
    </row>
    <row r="614" spans="1:14" ht="14.4" customHeight="1" x14ac:dyDescent="0.3">
      <c r="A614" s="430" t="s">
        <v>737</v>
      </c>
      <c r="B614" s="431" t="s">
        <v>4028</v>
      </c>
      <c r="C614" s="432" t="s">
        <v>738</v>
      </c>
      <c r="D614" s="433" t="s">
        <v>4045</v>
      </c>
      <c r="E614" s="432" t="s">
        <v>559</v>
      </c>
      <c r="F614" s="433" t="s">
        <v>4076</v>
      </c>
      <c r="G614" s="432" t="s">
        <v>381</v>
      </c>
      <c r="H614" s="432" t="s">
        <v>2253</v>
      </c>
      <c r="I614" s="432" t="s">
        <v>2253</v>
      </c>
      <c r="J614" s="432" t="s">
        <v>2254</v>
      </c>
      <c r="K614" s="432" t="s">
        <v>2255</v>
      </c>
      <c r="L614" s="434">
        <v>316.02999999999992</v>
      </c>
      <c r="M614" s="434">
        <v>1</v>
      </c>
      <c r="N614" s="435">
        <v>316.02999999999992</v>
      </c>
    </row>
    <row r="615" spans="1:14" ht="14.4" customHeight="1" x14ac:dyDescent="0.3">
      <c r="A615" s="430" t="s">
        <v>737</v>
      </c>
      <c r="B615" s="431" t="s">
        <v>4028</v>
      </c>
      <c r="C615" s="432" t="s">
        <v>738</v>
      </c>
      <c r="D615" s="433" t="s">
        <v>4045</v>
      </c>
      <c r="E615" s="432" t="s">
        <v>559</v>
      </c>
      <c r="F615" s="433" t="s">
        <v>4076</v>
      </c>
      <c r="G615" s="432" t="s">
        <v>1764</v>
      </c>
      <c r="H615" s="432" t="s">
        <v>2256</v>
      </c>
      <c r="I615" s="432" t="s">
        <v>2257</v>
      </c>
      <c r="J615" s="432" t="s">
        <v>2258</v>
      </c>
      <c r="K615" s="432" t="s">
        <v>2259</v>
      </c>
      <c r="L615" s="434">
        <v>115.58352941176473</v>
      </c>
      <c r="M615" s="434">
        <v>17</v>
      </c>
      <c r="N615" s="435">
        <v>1964.9200000000003</v>
      </c>
    </row>
    <row r="616" spans="1:14" ht="14.4" customHeight="1" x14ac:dyDescent="0.3">
      <c r="A616" s="430" t="s">
        <v>737</v>
      </c>
      <c r="B616" s="431" t="s">
        <v>4028</v>
      </c>
      <c r="C616" s="432" t="s">
        <v>738</v>
      </c>
      <c r="D616" s="433" t="s">
        <v>4045</v>
      </c>
      <c r="E616" s="432" t="s">
        <v>559</v>
      </c>
      <c r="F616" s="433" t="s">
        <v>4076</v>
      </c>
      <c r="G616" s="432" t="s">
        <v>1764</v>
      </c>
      <c r="H616" s="432" t="s">
        <v>2260</v>
      </c>
      <c r="I616" s="432" t="s">
        <v>2261</v>
      </c>
      <c r="J616" s="432" t="s">
        <v>2262</v>
      </c>
      <c r="K616" s="432" t="s">
        <v>2263</v>
      </c>
      <c r="L616" s="434">
        <v>326.24493096999822</v>
      </c>
      <c r="M616" s="434">
        <v>4</v>
      </c>
      <c r="N616" s="435">
        <v>1304.9797238799929</v>
      </c>
    </row>
    <row r="617" spans="1:14" ht="14.4" customHeight="1" x14ac:dyDescent="0.3">
      <c r="A617" s="430" t="s">
        <v>737</v>
      </c>
      <c r="B617" s="431" t="s">
        <v>4028</v>
      </c>
      <c r="C617" s="432" t="s">
        <v>738</v>
      </c>
      <c r="D617" s="433" t="s">
        <v>4045</v>
      </c>
      <c r="E617" s="432" t="s">
        <v>559</v>
      </c>
      <c r="F617" s="433" t="s">
        <v>4076</v>
      </c>
      <c r="G617" s="432" t="s">
        <v>1764</v>
      </c>
      <c r="H617" s="432" t="s">
        <v>2264</v>
      </c>
      <c r="I617" s="432" t="s">
        <v>2265</v>
      </c>
      <c r="J617" s="432" t="s">
        <v>2266</v>
      </c>
      <c r="K617" s="432" t="s">
        <v>2267</v>
      </c>
      <c r="L617" s="434">
        <v>28.89</v>
      </c>
      <c r="M617" s="434">
        <v>25</v>
      </c>
      <c r="N617" s="435">
        <v>722.25</v>
      </c>
    </row>
    <row r="618" spans="1:14" ht="14.4" customHeight="1" x14ac:dyDescent="0.3">
      <c r="A618" s="430" t="s">
        <v>737</v>
      </c>
      <c r="B618" s="431" t="s">
        <v>4028</v>
      </c>
      <c r="C618" s="432" t="s">
        <v>738</v>
      </c>
      <c r="D618" s="433" t="s">
        <v>4045</v>
      </c>
      <c r="E618" s="432" t="s">
        <v>559</v>
      </c>
      <c r="F618" s="433" t="s">
        <v>4076</v>
      </c>
      <c r="G618" s="432" t="s">
        <v>1764</v>
      </c>
      <c r="H618" s="432" t="s">
        <v>2268</v>
      </c>
      <c r="I618" s="432" t="s">
        <v>2269</v>
      </c>
      <c r="J618" s="432" t="s">
        <v>2270</v>
      </c>
      <c r="K618" s="432" t="s">
        <v>2271</v>
      </c>
      <c r="L618" s="434">
        <v>42.019999999999996</v>
      </c>
      <c r="M618" s="434">
        <v>3</v>
      </c>
      <c r="N618" s="435">
        <v>126.05999999999999</v>
      </c>
    </row>
    <row r="619" spans="1:14" ht="14.4" customHeight="1" x14ac:dyDescent="0.3">
      <c r="A619" s="430" t="s">
        <v>737</v>
      </c>
      <c r="B619" s="431" t="s">
        <v>4028</v>
      </c>
      <c r="C619" s="432" t="s">
        <v>738</v>
      </c>
      <c r="D619" s="433" t="s">
        <v>4045</v>
      </c>
      <c r="E619" s="432" t="s">
        <v>559</v>
      </c>
      <c r="F619" s="433" t="s">
        <v>4076</v>
      </c>
      <c r="G619" s="432" t="s">
        <v>1764</v>
      </c>
      <c r="H619" s="432" t="s">
        <v>2272</v>
      </c>
      <c r="I619" s="432" t="s">
        <v>2272</v>
      </c>
      <c r="J619" s="432" t="s">
        <v>2273</v>
      </c>
      <c r="K619" s="432" t="s">
        <v>2207</v>
      </c>
      <c r="L619" s="434">
        <v>34.659999999999997</v>
      </c>
      <c r="M619" s="434">
        <v>40</v>
      </c>
      <c r="N619" s="435">
        <v>1386.3999999999999</v>
      </c>
    </row>
    <row r="620" spans="1:14" ht="14.4" customHeight="1" x14ac:dyDescent="0.3">
      <c r="A620" s="430" t="s">
        <v>737</v>
      </c>
      <c r="B620" s="431" t="s">
        <v>4028</v>
      </c>
      <c r="C620" s="432" t="s">
        <v>738</v>
      </c>
      <c r="D620" s="433" t="s">
        <v>4045</v>
      </c>
      <c r="E620" s="432" t="s">
        <v>559</v>
      </c>
      <c r="F620" s="433" t="s">
        <v>4076</v>
      </c>
      <c r="G620" s="432" t="s">
        <v>1764</v>
      </c>
      <c r="H620" s="432" t="s">
        <v>2274</v>
      </c>
      <c r="I620" s="432" t="s">
        <v>2274</v>
      </c>
      <c r="J620" s="432" t="s">
        <v>2275</v>
      </c>
      <c r="K620" s="432" t="s">
        <v>2276</v>
      </c>
      <c r="L620" s="434">
        <v>55.209988295462431</v>
      </c>
      <c r="M620" s="434">
        <v>201</v>
      </c>
      <c r="N620" s="435">
        <v>11097.207647387948</v>
      </c>
    </row>
    <row r="621" spans="1:14" ht="14.4" customHeight="1" x14ac:dyDescent="0.3">
      <c r="A621" s="430" t="s">
        <v>737</v>
      </c>
      <c r="B621" s="431" t="s">
        <v>4028</v>
      </c>
      <c r="C621" s="432" t="s">
        <v>738</v>
      </c>
      <c r="D621" s="433" t="s">
        <v>4045</v>
      </c>
      <c r="E621" s="432" t="s">
        <v>559</v>
      </c>
      <c r="F621" s="433" t="s">
        <v>4076</v>
      </c>
      <c r="G621" s="432" t="s">
        <v>1764</v>
      </c>
      <c r="H621" s="432" t="s">
        <v>2277</v>
      </c>
      <c r="I621" s="432" t="s">
        <v>2277</v>
      </c>
      <c r="J621" s="432" t="s">
        <v>2278</v>
      </c>
      <c r="K621" s="432" t="s">
        <v>2201</v>
      </c>
      <c r="L621" s="434">
        <v>923.48152866242037</v>
      </c>
      <c r="M621" s="434">
        <v>15.7</v>
      </c>
      <c r="N621" s="435">
        <v>14498.66</v>
      </c>
    </row>
    <row r="622" spans="1:14" ht="14.4" customHeight="1" x14ac:dyDescent="0.3">
      <c r="A622" s="430" t="s">
        <v>737</v>
      </c>
      <c r="B622" s="431" t="s">
        <v>4028</v>
      </c>
      <c r="C622" s="432" t="s">
        <v>738</v>
      </c>
      <c r="D622" s="433" t="s">
        <v>4045</v>
      </c>
      <c r="E622" s="432" t="s">
        <v>2279</v>
      </c>
      <c r="F622" s="433" t="s">
        <v>4079</v>
      </c>
      <c r="G622" s="432"/>
      <c r="H622" s="432" t="s">
        <v>2280</v>
      </c>
      <c r="I622" s="432" t="s">
        <v>2281</v>
      </c>
      <c r="J622" s="432" t="s">
        <v>2282</v>
      </c>
      <c r="K622" s="432" t="s">
        <v>2283</v>
      </c>
      <c r="L622" s="434">
        <v>765.13</v>
      </c>
      <c r="M622" s="434">
        <v>1</v>
      </c>
      <c r="N622" s="435">
        <v>765.13</v>
      </c>
    </row>
    <row r="623" spans="1:14" ht="14.4" customHeight="1" x14ac:dyDescent="0.3">
      <c r="A623" s="430" t="s">
        <v>737</v>
      </c>
      <c r="B623" s="431" t="s">
        <v>4028</v>
      </c>
      <c r="C623" s="432" t="s">
        <v>738</v>
      </c>
      <c r="D623" s="433" t="s">
        <v>4045</v>
      </c>
      <c r="E623" s="432" t="s">
        <v>2279</v>
      </c>
      <c r="F623" s="433" t="s">
        <v>4079</v>
      </c>
      <c r="G623" s="432" t="s">
        <v>381</v>
      </c>
      <c r="H623" s="432" t="s">
        <v>2284</v>
      </c>
      <c r="I623" s="432" t="s">
        <v>2285</v>
      </c>
      <c r="J623" s="432" t="s">
        <v>2286</v>
      </c>
      <c r="K623" s="432" t="s">
        <v>2287</v>
      </c>
      <c r="L623" s="434">
        <v>104.85999999999999</v>
      </c>
      <c r="M623" s="434">
        <v>4</v>
      </c>
      <c r="N623" s="435">
        <v>419.43999999999994</v>
      </c>
    </row>
    <row r="624" spans="1:14" ht="14.4" customHeight="1" x14ac:dyDescent="0.3">
      <c r="A624" s="430" t="s">
        <v>737</v>
      </c>
      <c r="B624" s="431" t="s">
        <v>4028</v>
      </c>
      <c r="C624" s="432" t="s">
        <v>738</v>
      </c>
      <c r="D624" s="433" t="s">
        <v>4045</v>
      </c>
      <c r="E624" s="432" t="s">
        <v>2279</v>
      </c>
      <c r="F624" s="433" t="s">
        <v>4079</v>
      </c>
      <c r="G624" s="432" t="s">
        <v>381</v>
      </c>
      <c r="H624" s="432" t="s">
        <v>2288</v>
      </c>
      <c r="I624" s="432" t="s">
        <v>2289</v>
      </c>
      <c r="J624" s="432" t="s">
        <v>2290</v>
      </c>
      <c r="K624" s="432" t="s">
        <v>2291</v>
      </c>
      <c r="L624" s="434">
        <v>105.90999999999997</v>
      </c>
      <c r="M624" s="434">
        <v>4</v>
      </c>
      <c r="N624" s="435">
        <v>423.63999999999987</v>
      </c>
    </row>
    <row r="625" spans="1:14" ht="14.4" customHeight="1" x14ac:dyDescent="0.3">
      <c r="A625" s="430" t="s">
        <v>737</v>
      </c>
      <c r="B625" s="431" t="s">
        <v>4028</v>
      </c>
      <c r="C625" s="432" t="s">
        <v>738</v>
      </c>
      <c r="D625" s="433" t="s">
        <v>4045</v>
      </c>
      <c r="E625" s="432" t="s">
        <v>2279</v>
      </c>
      <c r="F625" s="433" t="s">
        <v>4079</v>
      </c>
      <c r="G625" s="432" t="s">
        <v>381</v>
      </c>
      <c r="H625" s="432" t="s">
        <v>2292</v>
      </c>
      <c r="I625" s="432" t="s">
        <v>2293</v>
      </c>
      <c r="J625" s="432" t="s">
        <v>2294</v>
      </c>
      <c r="K625" s="432" t="s">
        <v>2295</v>
      </c>
      <c r="L625" s="434">
        <v>106.00999999999998</v>
      </c>
      <c r="M625" s="434">
        <v>4</v>
      </c>
      <c r="N625" s="435">
        <v>424.03999999999991</v>
      </c>
    </row>
    <row r="626" spans="1:14" ht="14.4" customHeight="1" x14ac:dyDescent="0.3">
      <c r="A626" s="430" t="s">
        <v>737</v>
      </c>
      <c r="B626" s="431" t="s">
        <v>4028</v>
      </c>
      <c r="C626" s="432" t="s">
        <v>738</v>
      </c>
      <c r="D626" s="433" t="s">
        <v>4045</v>
      </c>
      <c r="E626" s="432" t="s">
        <v>2279</v>
      </c>
      <c r="F626" s="433" t="s">
        <v>4079</v>
      </c>
      <c r="G626" s="432" t="s">
        <v>381</v>
      </c>
      <c r="H626" s="432" t="s">
        <v>2296</v>
      </c>
      <c r="I626" s="432" t="s">
        <v>2297</v>
      </c>
      <c r="J626" s="432" t="s">
        <v>2298</v>
      </c>
      <c r="K626" s="432" t="s">
        <v>567</v>
      </c>
      <c r="L626" s="434">
        <v>107.33</v>
      </c>
      <c r="M626" s="434">
        <v>3</v>
      </c>
      <c r="N626" s="435">
        <v>321.99</v>
      </c>
    </row>
    <row r="627" spans="1:14" ht="14.4" customHeight="1" x14ac:dyDescent="0.3">
      <c r="A627" s="430" t="s">
        <v>737</v>
      </c>
      <c r="B627" s="431" t="s">
        <v>4028</v>
      </c>
      <c r="C627" s="432" t="s">
        <v>738</v>
      </c>
      <c r="D627" s="433" t="s">
        <v>4045</v>
      </c>
      <c r="E627" s="432" t="s">
        <v>2279</v>
      </c>
      <c r="F627" s="433" t="s">
        <v>4079</v>
      </c>
      <c r="G627" s="432" t="s">
        <v>381</v>
      </c>
      <c r="H627" s="432" t="s">
        <v>2299</v>
      </c>
      <c r="I627" s="432" t="s">
        <v>2300</v>
      </c>
      <c r="J627" s="432" t="s">
        <v>2298</v>
      </c>
      <c r="K627" s="432" t="s">
        <v>2301</v>
      </c>
      <c r="L627" s="434">
        <v>135.69</v>
      </c>
      <c r="M627" s="434">
        <v>1</v>
      </c>
      <c r="N627" s="435">
        <v>135.69</v>
      </c>
    </row>
    <row r="628" spans="1:14" ht="14.4" customHeight="1" x14ac:dyDescent="0.3">
      <c r="A628" s="430" t="s">
        <v>737</v>
      </c>
      <c r="B628" s="431" t="s">
        <v>4028</v>
      </c>
      <c r="C628" s="432" t="s">
        <v>738</v>
      </c>
      <c r="D628" s="433" t="s">
        <v>4045</v>
      </c>
      <c r="E628" s="432" t="s">
        <v>2279</v>
      </c>
      <c r="F628" s="433" t="s">
        <v>4079</v>
      </c>
      <c r="G628" s="432" t="s">
        <v>1764</v>
      </c>
      <c r="H628" s="432" t="s">
        <v>2302</v>
      </c>
      <c r="I628" s="432" t="s">
        <v>2302</v>
      </c>
      <c r="J628" s="432" t="s">
        <v>2303</v>
      </c>
      <c r="K628" s="432" t="s">
        <v>2304</v>
      </c>
      <c r="L628" s="434">
        <v>159.5</v>
      </c>
      <c r="M628" s="434">
        <v>0.5</v>
      </c>
      <c r="N628" s="435">
        <v>79.75</v>
      </c>
    </row>
    <row r="629" spans="1:14" ht="14.4" customHeight="1" x14ac:dyDescent="0.3">
      <c r="A629" s="430" t="s">
        <v>737</v>
      </c>
      <c r="B629" s="431" t="s">
        <v>4028</v>
      </c>
      <c r="C629" s="432" t="s">
        <v>738</v>
      </c>
      <c r="D629" s="433" t="s">
        <v>4045</v>
      </c>
      <c r="E629" s="432" t="s">
        <v>2279</v>
      </c>
      <c r="F629" s="433" t="s">
        <v>4079</v>
      </c>
      <c r="G629" s="432" t="s">
        <v>1764</v>
      </c>
      <c r="H629" s="432" t="s">
        <v>2305</v>
      </c>
      <c r="I629" s="432" t="s">
        <v>2305</v>
      </c>
      <c r="J629" s="432" t="s">
        <v>2306</v>
      </c>
      <c r="K629" s="432" t="s">
        <v>2307</v>
      </c>
      <c r="L629" s="434">
        <v>285.01599999999996</v>
      </c>
      <c r="M629" s="434">
        <v>5</v>
      </c>
      <c r="N629" s="435">
        <v>1425.08</v>
      </c>
    </row>
    <row r="630" spans="1:14" ht="14.4" customHeight="1" x14ac:dyDescent="0.3">
      <c r="A630" s="430" t="s">
        <v>737</v>
      </c>
      <c r="B630" s="431" t="s">
        <v>4028</v>
      </c>
      <c r="C630" s="432" t="s">
        <v>738</v>
      </c>
      <c r="D630" s="433" t="s">
        <v>4045</v>
      </c>
      <c r="E630" s="432" t="s">
        <v>2279</v>
      </c>
      <c r="F630" s="433" t="s">
        <v>4079</v>
      </c>
      <c r="G630" s="432" t="s">
        <v>1764</v>
      </c>
      <c r="H630" s="432" t="s">
        <v>2308</v>
      </c>
      <c r="I630" s="432" t="s">
        <v>2308</v>
      </c>
      <c r="J630" s="432" t="s">
        <v>2309</v>
      </c>
      <c r="K630" s="432" t="s">
        <v>2310</v>
      </c>
      <c r="L630" s="434">
        <v>493.45999999999992</v>
      </c>
      <c r="M630" s="434">
        <v>10</v>
      </c>
      <c r="N630" s="435">
        <v>4934.5999999999995</v>
      </c>
    </row>
    <row r="631" spans="1:14" ht="14.4" customHeight="1" x14ac:dyDescent="0.3">
      <c r="A631" s="430" t="s">
        <v>737</v>
      </c>
      <c r="B631" s="431" t="s">
        <v>4028</v>
      </c>
      <c r="C631" s="432" t="s">
        <v>738</v>
      </c>
      <c r="D631" s="433" t="s">
        <v>4045</v>
      </c>
      <c r="E631" s="432" t="s">
        <v>2311</v>
      </c>
      <c r="F631" s="433" t="s">
        <v>4080</v>
      </c>
      <c r="G631" s="432"/>
      <c r="H631" s="432"/>
      <c r="I631" s="432" t="s">
        <v>2312</v>
      </c>
      <c r="J631" s="432" t="s">
        <v>2313</v>
      </c>
      <c r="K631" s="432"/>
      <c r="L631" s="434">
        <v>9559</v>
      </c>
      <c r="M631" s="434">
        <v>2</v>
      </c>
      <c r="N631" s="435">
        <v>19118</v>
      </c>
    </row>
    <row r="632" spans="1:14" ht="14.4" customHeight="1" x14ac:dyDescent="0.3">
      <c r="A632" s="430" t="s">
        <v>737</v>
      </c>
      <c r="B632" s="431" t="s">
        <v>4028</v>
      </c>
      <c r="C632" s="432" t="s">
        <v>738</v>
      </c>
      <c r="D632" s="433" t="s">
        <v>4045</v>
      </c>
      <c r="E632" s="432" t="s">
        <v>2314</v>
      </c>
      <c r="F632" s="433" t="s">
        <v>4081</v>
      </c>
      <c r="G632" s="432" t="s">
        <v>381</v>
      </c>
      <c r="H632" s="432" t="s">
        <v>2315</v>
      </c>
      <c r="I632" s="432" t="s">
        <v>2316</v>
      </c>
      <c r="J632" s="432" t="s">
        <v>2317</v>
      </c>
      <c r="K632" s="432" t="s">
        <v>2318</v>
      </c>
      <c r="L632" s="434">
        <v>2266</v>
      </c>
      <c r="M632" s="434">
        <v>1</v>
      </c>
      <c r="N632" s="435">
        <v>2266</v>
      </c>
    </row>
    <row r="633" spans="1:14" ht="14.4" customHeight="1" x14ac:dyDescent="0.3">
      <c r="A633" s="430" t="s">
        <v>737</v>
      </c>
      <c r="B633" s="431" t="s">
        <v>4028</v>
      </c>
      <c r="C633" s="432" t="s">
        <v>738</v>
      </c>
      <c r="D633" s="433" t="s">
        <v>4045</v>
      </c>
      <c r="E633" s="432" t="s">
        <v>2314</v>
      </c>
      <c r="F633" s="433" t="s">
        <v>4081</v>
      </c>
      <c r="G633" s="432" t="s">
        <v>381</v>
      </c>
      <c r="H633" s="432" t="s">
        <v>2319</v>
      </c>
      <c r="I633" s="432" t="s">
        <v>2320</v>
      </c>
      <c r="J633" s="432" t="s">
        <v>2321</v>
      </c>
      <c r="K633" s="432" t="s">
        <v>2318</v>
      </c>
      <c r="L633" s="434">
        <v>2719.2</v>
      </c>
      <c r="M633" s="434">
        <v>1</v>
      </c>
      <c r="N633" s="435">
        <v>2719.2</v>
      </c>
    </row>
    <row r="634" spans="1:14" ht="14.4" customHeight="1" x14ac:dyDescent="0.3">
      <c r="A634" s="430" t="s">
        <v>737</v>
      </c>
      <c r="B634" s="431" t="s">
        <v>4028</v>
      </c>
      <c r="C634" s="432" t="s">
        <v>738</v>
      </c>
      <c r="D634" s="433" t="s">
        <v>4045</v>
      </c>
      <c r="E634" s="432" t="s">
        <v>2314</v>
      </c>
      <c r="F634" s="433" t="s">
        <v>4081</v>
      </c>
      <c r="G634" s="432" t="s">
        <v>381</v>
      </c>
      <c r="H634" s="432" t="s">
        <v>2322</v>
      </c>
      <c r="I634" s="432" t="s">
        <v>2323</v>
      </c>
      <c r="J634" s="432" t="s">
        <v>2324</v>
      </c>
      <c r="K634" s="432" t="s">
        <v>2325</v>
      </c>
      <c r="L634" s="434">
        <v>2719.2</v>
      </c>
      <c r="M634" s="434">
        <v>3</v>
      </c>
      <c r="N634" s="435">
        <v>8157.5999999999995</v>
      </c>
    </row>
    <row r="635" spans="1:14" ht="14.4" customHeight="1" x14ac:dyDescent="0.3">
      <c r="A635" s="430" t="s">
        <v>737</v>
      </c>
      <c r="B635" s="431" t="s">
        <v>4028</v>
      </c>
      <c r="C635" s="432" t="s">
        <v>738</v>
      </c>
      <c r="D635" s="433" t="s">
        <v>4045</v>
      </c>
      <c r="E635" s="432" t="s">
        <v>2314</v>
      </c>
      <c r="F635" s="433" t="s">
        <v>4081</v>
      </c>
      <c r="G635" s="432" t="s">
        <v>381</v>
      </c>
      <c r="H635" s="432" t="s">
        <v>2326</v>
      </c>
      <c r="I635" s="432" t="s">
        <v>2327</v>
      </c>
      <c r="J635" s="432" t="s">
        <v>2328</v>
      </c>
      <c r="K635" s="432" t="s">
        <v>2329</v>
      </c>
      <c r="L635" s="434">
        <v>2395.0299999999997</v>
      </c>
      <c r="M635" s="434">
        <v>1</v>
      </c>
      <c r="N635" s="435">
        <v>2395.0299999999997</v>
      </c>
    </row>
    <row r="636" spans="1:14" ht="14.4" customHeight="1" x14ac:dyDescent="0.3">
      <c r="A636" s="430" t="s">
        <v>737</v>
      </c>
      <c r="B636" s="431" t="s">
        <v>4028</v>
      </c>
      <c r="C636" s="432" t="s">
        <v>738</v>
      </c>
      <c r="D636" s="433" t="s">
        <v>4045</v>
      </c>
      <c r="E636" s="432" t="s">
        <v>2314</v>
      </c>
      <c r="F636" s="433" t="s">
        <v>4081</v>
      </c>
      <c r="G636" s="432" t="s">
        <v>381</v>
      </c>
      <c r="H636" s="432" t="s">
        <v>2330</v>
      </c>
      <c r="I636" s="432" t="s">
        <v>2330</v>
      </c>
      <c r="J636" s="432" t="s">
        <v>2331</v>
      </c>
      <c r="K636" s="432" t="s">
        <v>2332</v>
      </c>
      <c r="L636" s="434">
        <v>3524.8399999999997</v>
      </c>
      <c r="M636" s="434">
        <v>1</v>
      </c>
      <c r="N636" s="435">
        <v>3524.8399999999997</v>
      </c>
    </row>
    <row r="637" spans="1:14" ht="14.4" customHeight="1" x14ac:dyDescent="0.3">
      <c r="A637" s="430" t="s">
        <v>737</v>
      </c>
      <c r="B637" s="431" t="s">
        <v>4028</v>
      </c>
      <c r="C637" s="432" t="s">
        <v>738</v>
      </c>
      <c r="D637" s="433" t="s">
        <v>4045</v>
      </c>
      <c r="E637" s="432" t="s">
        <v>2314</v>
      </c>
      <c r="F637" s="433" t="s">
        <v>4081</v>
      </c>
      <c r="G637" s="432" t="s">
        <v>381</v>
      </c>
      <c r="H637" s="432" t="s">
        <v>2333</v>
      </c>
      <c r="I637" s="432" t="s">
        <v>2334</v>
      </c>
      <c r="J637" s="432" t="s">
        <v>2328</v>
      </c>
      <c r="K637" s="432" t="s">
        <v>2335</v>
      </c>
      <c r="L637" s="434">
        <v>1285.8999999999999</v>
      </c>
      <c r="M637" s="434">
        <v>1</v>
      </c>
      <c r="N637" s="435">
        <v>1285.8999999999999</v>
      </c>
    </row>
    <row r="638" spans="1:14" ht="14.4" customHeight="1" x14ac:dyDescent="0.3">
      <c r="A638" s="430" t="s">
        <v>737</v>
      </c>
      <c r="B638" s="431" t="s">
        <v>4028</v>
      </c>
      <c r="C638" s="432" t="s">
        <v>2336</v>
      </c>
      <c r="D638" s="433" t="s">
        <v>4046</v>
      </c>
      <c r="E638" s="432" t="s">
        <v>388</v>
      </c>
      <c r="F638" s="433" t="s">
        <v>4075</v>
      </c>
      <c r="G638" s="432"/>
      <c r="H638" s="432" t="s">
        <v>739</v>
      </c>
      <c r="I638" s="432" t="s">
        <v>740</v>
      </c>
      <c r="J638" s="432" t="s">
        <v>741</v>
      </c>
      <c r="K638" s="432" t="s">
        <v>742</v>
      </c>
      <c r="L638" s="434">
        <v>95.65</v>
      </c>
      <c r="M638" s="434">
        <v>1</v>
      </c>
      <c r="N638" s="435">
        <v>95.65</v>
      </c>
    </row>
    <row r="639" spans="1:14" ht="14.4" customHeight="1" x14ac:dyDescent="0.3">
      <c r="A639" s="430" t="s">
        <v>737</v>
      </c>
      <c r="B639" s="431" t="s">
        <v>4028</v>
      </c>
      <c r="C639" s="432" t="s">
        <v>2336</v>
      </c>
      <c r="D639" s="433" t="s">
        <v>4046</v>
      </c>
      <c r="E639" s="432" t="s">
        <v>388</v>
      </c>
      <c r="F639" s="433" t="s">
        <v>4075</v>
      </c>
      <c r="G639" s="432"/>
      <c r="H639" s="432" t="s">
        <v>770</v>
      </c>
      <c r="I639" s="432" t="s">
        <v>771</v>
      </c>
      <c r="J639" s="432" t="s">
        <v>772</v>
      </c>
      <c r="K639" s="432" t="s">
        <v>773</v>
      </c>
      <c r="L639" s="434">
        <v>122.15300000000002</v>
      </c>
      <c r="M639" s="434">
        <v>5</v>
      </c>
      <c r="N639" s="435">
        <v>610.7650000000001</v>
      </c>
    </row>
    <row r="640" spans="1:14" ht="14.4" customHeight="1" x14ac:dyDescent="0.3">
      <c r="A640" s="430" t="s">
        <v>737</v>
      </c>
      <c r="B640" s="431" t="s">
        <v>4028</v>
      </c>
      <c r="C640" s="432" t="s">
        <v>2336</v>
      </c>
      <c r="D640" s="433" t="s">
        <v>4046</v>
      </c>
      <c r="E640" s="432" t="s">
        <v>388</v>
      </c>
      <c r="F640" s="433" t="s">
        <v>4075</v>
      </c>
      <c r="G640" s="432" t="s">
        <v>381</v>
      </c>
      <c r="H640" s="432" t="s">
        <v>403</v>
      </c>
      <c r="I640" s="432" t="s">
        <v>404</v>
      </c>
      <c r="J640" s="432" t="s">
        <v>405</v>
      </c>
      <c r="K640" s="432" t="s">
        <v>406</v>
      </c>
      <c r="L640" s="434">
        <v>167.6100000000001</v>
      </c>
      <c r="M640" s="434">
        <v>1</v>
      </c>
      <c r="N640" s="435">
        <v>167.6100000000001</v>
      </c>
    </row>
    <row r="641" spans="1:14" ht="14.4" customHeight="1" x14ac:dyDescent="0.3">
      <c r="A641" s="430" t="s">
        <v>737</v>
      </c>
      <c r="B641" s="431" t="s">
        <v>4028</v>
      </c>
      <c r="C641" s="432" t="s">
        <v>2336</v>
      </c>
      <c r="D641" s="433" t="s">
        <v>4046</v>
      </c>
      <c r="E641" s="432" t="s">
        <v>388</v>
      </c>
      <c r="F641" s="433" t="s">
        <v>4075</v>
      </c>
      <c r="G641" s="432" t="s">
        <v>381</v>
      </c>
      <c r="H641" s="432" t="s">
        <v>1068</v>
      </c>
      <c r="I641" s="432" t="s">
        <v>1069</v>
      </c>
      <c r="J641" s="432" t="s">
        <v>1066</v>
      </c>
      <c r="K641" s="432" t="s">
        <v>1070</v>
      </c>
      <c r="L641" s="434">
        <v>210.02</v>
      </c>
      <c r="M641" s="434">
        <v>1</v>
      </c>
      <c r="N641" s="435">
        <v>210.02</v>
      </c>
    </row>
    <row r="642" spans="1:14" ht="14.4" customHeight="1" x14ac:dyDescent="0.3">
      <c r="A642" s="430" t="s">
        <v>737</v>
      </c>
      <c r="B642" s="431" t="s">
        <v>4028</v>
      </c>
      <c r="C642" s="432" t="s">
        <v>2336</v>
      </c>
      <c r="D642" s="433" t="s">
        <v>4046</v>
      </c>
      <c r="E642" s="432" t="s">
        <v>388</v>
      </c>
      <c r="F642" s="433" t="s">
        <v>4075</v>
      </c>
      <c r="G642" s="432" t="s">
        <v>381</v>
      </c>
      <c r="H642" s="432" t="s">
        <v>426</v>
      </c>
      <c r="I642" s="432" t="s">
        <v>394</v>
      </c>
      <c r="J642" s="432" t="s">
        <v>427</v>
      </c>
      <c r="K642" s="432"/>
      <c r="L642" s="434">
        <v>191.13178963467254</v>
      </c>
      <c r="M642" s="434">
        <v>5</v>
      </c>
      <c r="N642" s="435">
        <v>955.65894817336266</v>
      </c>
    </row>
    <row r="643" spans="1:14" ht="14.4" customHeight="1" x14ac:dyDescent="0.3">
      <c r="A643" s="430" t="s">
        <v>737</v>
      </c>
      <c r="B643" s="431" t="s">
        <v>4028</v>
      </c>
      <c r="C643" s="432" t="s">
        <v>2336</v>
      </c>
      <c r="D643" s="433" t="s">
        <v>4046</v>
      </c>
      <c r="E643" s="432" t="s">
        <v>388</v>
      </c>
      <c r="F643" s="433" t="s">
        <v>4075</v>
      </c>
      <c r="G643" s="432" t="s">
        <v>381</v>
      </c>
      <c r="H643" s="432" t="s">
        <v>632</v>
      </c>
      <c r="I643" s="432" t="s">
        <v>394</v>
      </c>
      <c r="J643" s="432" t="s">
        <v>633</v>
      </c>
      <c r="K643" s="432"/>
      <c r="L643" s="434">
        <v>37.434491378851732</v>
      </c>
      <c r="M643" s="434">
        <v>1</v>
      </c>
      <c r="N643" s="435">
        <v>37.434491378851732</v>
      </c>
    </row>
    <row r="644" spans="1:14" ht="14.4" customHeight="1" x14ac:dyDescent="0.3">
      <c r="A644" s="430" t="s">
        <v>737</v>
      </c>
      <c r="B644" s="431" t="s">
        <v>4028</v>
      </c>
      <c r="C644" s="432" t="s">
        <v>2336</v>
      </c>
      <c r="D644" s="433" t="s">
        <v>4046</v>
      </c>
      <c r="E644" s="432" t="s">
        <v>388</v>
      </c>
      <c r="F644" s="433" t="s">
        <v>4075</v>
      </c>
      <c r="G644" s="432" t="s">
        <v>381</v>
      </c>
      <c r="H644" s="432" t="s">
        <v>1329</v>
      </c>
      <c r="I644" s="432" t="s">
        <v>1330</v>
      </c>
      <c r="J644" s="432" t="s">
        <v>405</v>
      </c>
      <c r="K644" s="432" t="s">
        <v>1331</v>
      </c>
      <c r="L644" s="434">
        <v>69.72</v>
      </c>
      <c r="M644" s="434">
        <v>2</v>
      </c>
      <c r="N644" s="435">
        <v>139.44</v>
      </c>
    </row>
    <row r="645" spans="1:14" ht="14.4" customHeight="1" x14ac:dyDescent="0.3">
      <c r="A645" s="430" t="s">
        <v>737</v>
      </c>
      <c r="B645" s="431" t="s">
        <v>4028</v>
      </c>
      <c r="C645" s="432" t="s">
        <v>2336</v>
      </c>
      <c r="D645" s="433" t="s">
        <v>4046</v>
      </c>
      <c r="E645" s="432" t="s">
        <v>388</v>
      </c>
      <c r="F645" s="433" t="s">
        <v>4075</v>
      </c>
      <c r="G645" s="432" t="s">
        <v>381</v>
      </c>
      <c r="H645" s="432" t="s">
        <v>2337</v>
      </c>
      <c r="I645" s="432" t="s">
        <v>394</v>
      </c>
      <c r="J645" s="432" t="s">
        <v>2338</v>
      </c>
      <c r="K645" s="432"/>
      <c r="L645" s="434">
        <v>64.639994097495034</v>
      </c>
      <c r="M645" s="434">
        <v>12</v>
      </c>
      <c r="N645" s="435">
        <v>775.67992916994035</v>
      </c>
    </row>
    <row r="646" spans="1:14" ht="14.4" customHeight="1" x14ac:dyDescent="0.3">
      <c r="A646" s="430" t="s">
        <v>737</v>
      </c>
      <c r="B646" s="431" t="s">
        <v>4028</v>
      </c>
      <c r="C646" s="432" t="s">
        <v>2336</v>
      </c>
      <c r="D646" s="433" t="s">
        <v>4046</v>
      </c>
      <c r="E646" s="432" t="s">
        <v>388</v>
      </c>
      <c r="F646" s="433" t="s">
        <v>4075</v>
      </c>
      <c r="G646" s="432" t="s">
        <v>381</v>
      </c>
      <c r="H646" s="432" t="s">
        <v>2339</v>
      </c>
      <c r="I646" s="432" t="s">
        <v>2340</v>
      </c>
      <c r="J646" s="432" t="s">
        <v>2341</v>
      </c>
      <c r="K646" s="432"/>
      <c r="L646" s="434">
        <v>163.56999576876817</v>
      </c>
      <c r="M646" s="434">
        <v>3</v>
      </c>
      <c r="N646" s="435">
        <v>490.70998730630453</v>
      </c>
    </row>
    <row r="647" spans="1:14" ht="14.4" customHeight="1" x14ac:dyDescent="0.3">
      <c r="A647" s="430" t="s">
        <v>737</v>
      </c>
      <c r="B647" s="431" t="s">
        <v>4028</v>
      </c>
      <c r="C647" s="432" t="s">
        <v>2336</v>
      </c>
      <c r="D647" s="433" t="s">
        <v>4046</v>
      </c>
      <c r="E647" s="432" t="s">
        <v>388</v>
      </c>
      <c r="F647" s="433" t="s">
        <v>4075</v>
      </c>
      <c r="G647" s="432" t="s">
        <v>1764</v>
      </c>
      <c r="H647" s="432" t="s">
        <v>1918</v>
      </c>
      <c r="I647" s="432" t="s">
        <v>1919</v>
      </c>
      <c r="J647" s="432" t="s">
        <v>1920</v>
      </c>
      <c r="K647" s="432" t="s">
        <v>1921</v>
      </c>
      <c r="L647" s="434">
        <v>50.17</v>
      </c>
      <c r="M647" s="434">
        <v>1</v>
      </c>
      <c r="N647" s="435">
        <v>50.17</v>
      </c>
    </row>
    <row r="648" spans="1:14" ht="14.4" customHeight="1" x14ac:dyDescent="0.3">
      <c r="A648" s="430" t="s">
        <v>737</v>
      </c>
      <c r="B648" s="431" t="s">
        <v>4028</v>
      </c>
      <c r="C648" s="432" t="s">
        <v>2336</v>
      </c>
      <c r="D648" s="433" t="s">
        <v>4046</v>
      </c>
      <c r="E648" s="432" t="s">
        <v>388</v>
      </c>
      <c r="F648" s="433" t="s">
        <v>4075</v>
      </c>
      <c r="G648" s="432" t="s">
        <v>1764</v>
      </c>
      <c r="H648" s="432" t="s">
        <v>2080</v>
      </c>
      <c r="I648" s="432" t="s">
        <v>2080</v>
      </c>
      <c r="J648" s="432" t="s">
        <v>2081</v>
      </c>
      <c r="K648" s="432" t="s">
        <v>2082</v>
      </c>
      <c r="L648" s="434">
        <v>67.319976392445085</v>
      </c>
      <c r="M648" s="434">
        <v>1</v>
      </c>
      <c r="N648" s="435">
        <v>67.319976392445085</v>
      </c>
    </row>
    <row r="649" spans="1:14" ht="14.4" customHeight="1" x14ac:dyDescent="0.3">
      <c r="A649" s="430" t="s">
        <v>737</v>
      </c>
      <c r="B649" s="431" t="s">
        <v>4028</v>
      </c>
      <c r="C649" s="432" t="s">
        <v>2342</v>
      </c>
      <c r="D649" s="433" t="s">
        <v>4047</v>
      </c>
      <c r="E649" s="432" t="s">
        <v>388</v>
      </c>
      <c r="F649" s="433" t="s">
        <v>4075</v>
      </c>
      <c r="G649" s="432"/>
      <c r="H649" s="432" t="s">
        <v>739</v>
      </c>
      <c r="I649" s="432" t="s">
        <v>740</v>
      </c>
      <c r="J649" s="432" t="s">
        <v>741</v>
      </c>
      <c r="K649" s="432" t="s">
        <v>742</v>
      </c>
      <c r="L649" s="434">
        <v>95.649999999999991</v>
      </c>
      <c r="M649" s="434">
        <v>23</v>
      </c>
      <c r="N649" s="435">
        <v>2199.9499999999998</v>
      </c>
    </row>
    <row r="650" spans="1:14" ht="14.4" customHeight="1" x14ac:dyDescent="0.3">
      <c r="A650" s="430" t="s">
        <v>737</v>
      </c>
      <c r="B650" s="431" t="s">
        <v>4028</v>
      </c>
      <c r="C650" s="432" t="s">
        <v>2342</v>
      </c>
      <c r="D650" s="433" t="s">
        <v>4047</v>
      </c>
      <c r="E650" s="432" t="s">
        <v>388</v>
      </c>
      <c r="F650" s="433" t="s">
        <v>4075</v>
      </c>
      <c r="G650" s="432"/>
      <c r="H650" s="432" t="s">
        <v>2343</v>
      </c>
      <c r="I650" s="432" t="s">
        <v>2344</v>
      </c>
      <c r="J650" s="432" t="s">
        <v>760</v>
      </c>
      <c r="K650" s="432" t="s">
        <v>2345</v>
      </c>
      <c r="L650" s="434">
        <v>113.32499999999999</v>
      </c>
      <c r="M650" s="434">
        <v>4</v>
      </c>
      <c r="N650" s="435">
        <v>453.29999999999995</v>
      </c>
    </row>
    <row r="651" spans="1:14" ht="14.4" customHeight="1" x14ac:dyDescent="0.3">
      <c r="A651" s="430" t="s">
        <v>737</v>
      </c>
      <c r="B651" s="431" t="s">
        <v>4028</v>
      </c>
      <c r="C651" s="432" t="s">
        <v>2342</v>
      </c>
      <c r="D651" s="433" t="s">
        <v>4047</v>
      </c>
      <c r="E651" s="432" t="s">
        <v>388</v>
      </c>
      <c r="F651" s="433" t="s">
        <v>4075</v>
      </c>
      <c r="G651" s="432"/>
      <c r="H651" s="432" t="s">
        <v>770</v>
      </c>
      <c r="I651" s="432" t="s">
        <v>771</v>
      </c>
      <c r="J651" s="432" t="s">
        <v>772</v>
      </c>
      <c r="K651" s="432" t="s">
        <v>773</v>
      </c>
      <c r="L651" s="434">
        <v>127.72921539469458</v>
      </c>
      <c r="M651" s="434">
        <v>50</v>
      </c>
      <c r="N651" s="435">
        <v>6386.4607697347292</v>
      </c>
    </row>
    <row r="652" spans="1:14" ht="14.4" customHeight="1" x14ac:dyDescent="0.3">
      <c r="A652" s="430" t="s">
        <v>737</v>
      </c>
      <c r="B652" s="431" t="s">
        <v>4028</v>
      </c>
      <c r="C652" s="432" t="s">
        <v>2342</v>
      </c>
      <c r="D652" s="433" t="s">
        <v>4047</v>
      </c>
      <c r="E652" s="432" t="s">
        <v>388</v>
      </c>
      <c r="F652" s="433" t="s">
        <v>4075</v>
      </c>
      <c r="G652" s="432"/>
      <c r="H652" s="432" t="s">
        <v>2346</v>
      </c>
      <c r="I652" s="432" t="s">
        <v>2347</v>
      </c>
      <c r="J652" s="432" t="s">
        <v>741</v>
      </c>
      <c r="K652" s="432" t="s">
        <v>2348</v>
      </c>
      <c r="L652" s="434">
        <v>102.65006743961609</v>
      </c>
      <c r="M652" s="434">
        <v>207</v>
      </c>
      <c r="N652" s="435">
        <v>21248.563960000531</v>
      </c>
    </row>
    <row r="653" spans="1:14" ht="14.4" customHeight="1" x14ac:dyDescent="0.3">
      <c r="A653" s="430" t="s">
        <v>737</v>
      </c>
      <c r="B653" s="431" t="s">
        <v>4028</v>
      </c>
      <c r="C653" s="432" t="s">
        <v>2342</v>
      </c>
      <c r="D653" s="433" t="s">
        <v>4047</v>
      </c>
      <c r="E653" s="432" t="s">
        <v>388</v>
      </c>
      <c r="F653" s="433" t="s">
        <v>4075</v>
      </c>
      <c r="G653" s="432"/>
      <c r="H653" s="432" t="s">
        <v>774</v>
      </c>
      <c r="I653" s="432" t="s">
        <v>775</v>
      </c>
      <c r="J653" s="432" t="s">
        <v>776</v>
      </c>
      <c r="K653" s="432" t="s">
        <v>777</v>
      </c>
      <c r="L653" s="434">
        <v>94.368214182563705</v>
      </c>
      <c r="M653" s="434">
        <v>17</v>
      </c>
      <c r="N653" s="435">
        <v>1604.2596411035829</v>
      </c>
    </row>
    <row r="654" spans="1:14" ht="14.4" customHeight="1" x14ac:dyDescent="0.3">
      <c r="A654" s="430" t="s">
        <v>737</v>
      </c>
      <c r="B654" s="431" t="s">
        <v>4028</v>
      </c>
      <c r="C654" s="432" t="s">
        <v>2342</v>
      </c>
      <c r="D654" s="433" t="s">
        <v>4047</v>
      </c>
      <c r="E654" s="432" t="s">
        <v>388</v>
      </c>
      <c r="F654" s="433" t="s">
        <v>4075</v>
      </c>
      <c r="G654" s="432" t="s">
        <v>381</v>
      </c>
      <c r="H654" s="432" t="s">
        <v>781</v>
      </c>
      <c r="I654" s="432" t="s">
        <v>781</v>
      </c>
      <c r="J654" s="432" t="s">
        <v>782</v>
      </c>
      <c r="K654" s="432" t="s">
        <v>783</v>
      </c>
      <c r="L654" s="434">
        <v>171.59979467024814</v>
      </c>
      <c r="M654" s="434">
        <v>41</v>
      </c>
      <c r="N654" s="435">
        <v>7035.5915814801738</v>
      </c>
    </row>
    <row r="655" spans="1:14" ht="14.4" customHeight="1" x14ac:dyDescent="0.3">
      <c r="A655" s="430" t="s">
        <v>737</v>
      </c>
      <c r="B655" s="431" t="s">
        <v>4028</v>
      </c>
      <c r="C655" s="432" t="s">
        <v>2342</v>
      </c>
      <c r="D655" s="433" t="s">
        <v>4047</v>
      </c>
      <c r="E655" s="432" t="s">
        <v>388</v>
      </c>
      <c r="F655" s="433" t="s">
        <v>4075</v>
      </c>
      <c r="G655" s="432" t="s">
        <v>381</v>
      </c>
      <c r="H655" s="432" t="s">
        <v>784</v>
      </c>
      <c r="I655" s="432" t="s">
        <v>784</v>
      </c>
      <c r="J655" s="432" t="s">
        <v>785</v>
      </c>
      <c r="K655" s="432" t="s">
        <v>786</v>
      </c>
      <c r="L655" s="434">
        <v>173.69000020414583</v>
      </c>
      <c r="M655" s="434">
        <v>73</v>
      </c>
      <c r="N655" s="435">
        <v>12679.370014902646</v>
      </c>
    </row>
    <row r="656" spans="1:14" ht="14.4" customHeight="1" x14ac:dyDescent="0.3">
      <c r="A656" s="430" t="s">
        <v>737</v>
      </c>
      <c r="B656" s="431" t="s">
        <v>4028</v>
      </c>
      <c r="C656" s="432" t="s">
        <v>2342</v>
      </c>
      <c r="D656" s="433" t="s">
        <v>4047</v>
      </c>
      <c r="E656" s="432" t="s">
        <v>388</v>
      </c>
      <c r="F656" s="433" t="s">
        <v>4075</v>
      </c>
      <c r="G656" s="432" t="s">
        <v>381</v>
      </c>
      <c r="H656" s="432" t="s">
        <v>787</v>
      </c>
      <c r="I656" s="432" t="s">
        <v>787</v>
      </c>
      <c r="J656" s="432" t="s">
        <v>429</v>
      </c>
      <c r="K656" s="432" t="s">
        <v>786</v>
      </c>
      <c r="L656" s="434">
        <v>142.99999892960366</v>
      </c>
      <c r="M656" s="434">
        <v>66</v>
      </c>
      <c r="N656" s="435">
        <v>9437.9999293538422</v>
      </c>
    </row>
    <row r="657" spans="1:14" ht="14.4" customHeight="1" x14ac:dyDescent="0.3">
      <c r="A657" s="430" t="s">
        <v>737</v>
      </c>
      <c r="B657" s="431" t="s">
        <v>4028</v>
      </c>
      <c r="C657" s="432" t="s">
        <v>2342</v>
      </c>
      <c r="D657" s="433" t="s">
        <v>4047</v>
      </c>
      <c r="E657" s="432" t="s">
        <v>388</v>
      </c>
      <c r="F657" s="433" t="s">
        <v>4075</v>
      </c>
      <c r="G657" s="432" t="s">
        <v>381</v>
      </c>
      <c r="H657" s="432" t="s">
        <v>788</v>
      </c>
      <c r="I657" s="432" t="s">
        <v>788</v>
      </c>
      <c r="J657" s="432" t="s">
        <v>429</v>
      </c>
      <c r="K657" s="432" t="s">
        <v>789</v>
      </c>
      <c r="L657" s="434">
        <v>126.50019307549037</v>
      </c>
      <c r="M657" s="434">
        <v>23</v>
      </c>
      <c r="N657" s="435">
        <v>2909.5044407362784</v>
      </c>
    </row>
    <row r="658" spans="1:14" ht="14.4" customHeight="1" x14ac:dyDescent="0.3">
      <c r="A658" s="430" t="s">
        <v>737</v>
      </c>
      <c r="B658" s="431" t="s">
        <v>4028</v>
      </c>
      <c r="C658" s="432" t="s">
        <v>2342</v>
      </c>
      <c r="D658" s="433" t="s">
        <v>4047</v>
      </c>
      <c r="E658" s="432" t="s">
        <v>388</v>
      </c>
      <c r="F658" s="433" t="s">
        <v>4075</v>
      </c>
      <c r="G658" s="432" t="s">
        <v>381</v>
      </c>
      <c r="H658" s="432" t="s">
        <v>790</v>
      </c>
      <c r="I658" s="432" t="s">
        <v>790</v>
      </c>
      <c r="J658" s="432" t="s">
        <v>429</v>
      </c>
      <c r="K658" s="432" t="s">
        <v>791</v>
      </c>
      <c r="L658" s="434">
        <v>222.20040312851549</v>
      </c>
      <c r="M658" s="434">
        <v>29</v>
      </c>
      <c r="N658" s="435">
        <v>6443.8116907269496</v>
      </c>
    </row>
    <row r="659" spans="1:14" ht="14.4" customHeight="1" x14ac:dyDescent="0.3">
      <c r="A659" s="430" t="s">
        <v>737</v>
      </c>
      <c r="B659" s="431" t="s">
        <v>4028</v>
      </c>
      <c r="C659" s="432" t="s">
        <v>2342</v>
      </c>
      <c r="D659" s="433" t="s">
        <v>4047</v>
      </c>
      <c r="E659" s="432" t="s">
        <v>388</v>
      </c>
      <c r="F659" s="433" t="s">
        <v>4075</v>
      </c>
      <c r="G659" s="432" t="s">
        <v>381</v>
      </c>
      <c r="H659" s="432" t="s">
        <v>795</v>
      </c>
      <c r="I659" s="432" t="s">
        <v>795</v>
      </c>
      <c r="J659" s="432" t="s">
        <v>782</v>
      </c>
      <c r="K659" s="432" t="s">
        <v>796</v>
      </c>
      <c r="L659" s="434">
        <v>92.950000037785898</v>
      </c>
      <c r="M659" s="434">
        <v>238</v>
      </c>
      <c r="N659" s="435">
        <v>22122.100008993042</v>
      </c>
    </row>
    <row r="660" spans="1:14" ht="14.4" customHeight="1" x14ac:dyDescent="0.3">
      <c r="A660" s="430" t="s">
        <v>737</v>
      </c>
      <c r="B660" s="431" t="s">
        <v>4028</v>
      </c>
      <c r="C660" s="432" t="s">
        <v>2342</v>
      </c>
      <c r="D660" s="433" t="s">
        <v>4047</v>
      </c>
      <c r="E660" s="432" t="s">
        <v>388</v>
      </c>
      <c r="F660" s="433" t="s">
        <v>4075</v>
      </c>
      <c r="G660" s="432" t="s">
        <v>381</v>
      </c>
      <c r="H660" s="432" t="s">
        <v>797</v>
      </c>
      <c r="I660" s="432" t="s">
        <v>797</v>
      </c>
      <c r="J660" s="432" t="s">
        <v>782</v>
      </c>
      <c r="K660" s="432" t="s">
        <v>798</v>
      </c>
      <c r="L660" s="434">
        <v>93.499999999999986</v>
      </c>
      <c r="M660" s="434">
        <v>14.8</v>
      </c>
      <c r="N660" s="435">
        <v>1383.8</v>
      </c>
    </row>
    <row r="661" spans="1:14" ht="14.4" customHeight="1" x14ac:dyDescent="0.3">
      <c r="A661" s="430" t="s">
        <v>737</v>
      </c>
      <c r="B661" s="431" t="s">
        <v>4028</v>
      </c>
      <c r="C661" s="432" t="s">
        <v>2342</v>
      </c>
      <c r="D661" s="433" t="s">
        <v>4047</v>
      </c>
      <c r="E661" s="432" t="s">
        <v>388</v>
      </c>
      <c r="F661" s="433" t="s">
        <v>4075</v>
      </c>
      <c r="G661" s="432" t="s">
        <v>381</v>
      </c>
      <c r="H661" s="432" t="s">
        <v>803</v>
      </c>
      <c r="I661" s="432" t="s">
        <v>804</v>
      </c>
      <c r="J661" s="432" t="s">
        <v>805</v>
      </c>
      <c r="K661" s="432" t="s">
        <v>806</v>
      </c>
      <c r="L661" s="434">
        <v>41.13</v>
      </c>
      <c r="M661" s="434">
        <v>1</v>
      </c>
      <c r="N661" s="435">
        <v>41.13</v>
      </c>
    </row>
    <row r="662" spans="1:14" ht="14.4" customHeight="1" x14ac:dyDescent="0.3">
      <c r="A662" s="430" t="s">
        <v>737</v>
      </c>
      <c r="B662" s="431" t="s">
        <v>4028</v>
      </c>
      <c r="C662" s="432" t="s">
        <v>2342</v>
      </c>
      <c r="D662" s="433" t="s">
        <v>4047</v>
      </c>
      <c r="E662" s="432" t="s">
        <v>388</v>
      </c>
      <c r="F662" s="433" t="s">
        <v>4075</v>
      </c>
      <c r="G662" s="432" t="s">
        <v>381</v>
      </c>
      <c r="H662" s="432" t="s">
        <v>399</v>
      </c>
      <c r="I662" s="432" t="s">
        <v>400</v>
      </c>
      <c r="J662" s="432" t="s">
        <v>401</v>
      </c>
      <c r="K662" s="432" t="s">
        <v>402</v>
      </c>
      <c r="L662" s="434">
        <v>87.030201628217952</v>
      </c>
      <c r="M662" s="434">
        <v>68</v>
      </c>
      <c r="N662" s="435">
        <v>5918.0537107188211</v>
      </c>
    </row>
    <row r="663" spans="1:14" ht="14.4" customHeight="1" x14ac:dyDescent="0.3">
      <c r="A663" s="430" t="s">
        <v>737</v>
      </c>
      <c r="B663" s="431" t="s">
        <v>4028</v>
      </c>
      <c r="C663" s="432" t="s">
        <v>2342</v>
      </c>
      <c r="D663" s="433" t="s">
        <v>4047</v>
      </c>
      <c r="E663" s="432" t="s">
        <v>388</v>
      </c>
      <c r="F663" s="433" t="s">
        <v>4075</v>
      </c>
      <c r="G663" s="432" t="s">
        <v>381</v>
      </c>
      <c r="H663" s="432" t="s">
        <v>807</v>
      </c>
      <c r="I663" s="432" t="s">
        <v>808</v>
      </c>
      <c r="J663" s="432" t="s">
        <v>809</v>
      </c>
      <c r="K663" s="432" t="s">
        <v>810</v>
      </c>
      <c r="L663" s="434">
        <v>96.820166857623278</v>
      </c>
      <c r="M663" s="434">
        <v>15</v>
      </c>
      <c r="N663" s="435">
        <v>1452.3025028643492</v>
      </c>
    </row>
    <row r="664" spans="1:14" ht="14.4" customHeight="1" x14ac:dyDescent="0.3">
      <c r="A664" s="430" t="s">
        <v>737</v>
      </c>
      <c r="B664" s="431" t="s">
        <v>4028</v>
      </c>
      <c r="C664" s="432" t="s">
        <v>2342</v>
      </c>
      <c r="D664" s="433" t="s">
        <v>4047</v>
      </c>
      <c r="E664" s="432" t="s">
        <v>388</v>
      </c>
      <c r="F664" s="433" t="s">
        <v>4075</v>
      </c>
      <c r="G664" s="432" t="s">
        <v>381</v>
      </c>
      <c r="H664" s="432" t="s">
        <v>811</v>
      </c>
      <c r="I664" s="432" t="s">
        <v>812</v>
      </c>
      <c r="J664" s="432" t="s">
        <v>809</v>
      </c>
      <c r="K664" s="432" t="s">
        <v>813</v>
      </c>
      <c r="L664" s="434">
        <v>100.75986516756049</v>
      </c>
      <c r="M664" s="434">
        <v>395</v>
      </c>
      <c r="N664" s="435">
        <v>39800.146741186392</v>
      </c>
    </row>
    <row r="665" spans="1:14" ht="14.4" customHeight="1" x14ac:dyDescent="0.3">
      <c r="A665" s="430" t="s">
        <v>737</v>
      </c>
      <c r="B665" s="431" t="s">
        <v>4028</v>
      </c>
      <c r="C665" s="432" t="s">
        <v>2342</v>
      </c>
      <c r="D665" s="433" t="s">
        <v>4047</v>
      </c>
      <c r="E665" s="432" t="s">
        <v>388</v>
      </c>
      <c r="F665" s="433" t="s">
        <v>4075</v>
      </c>
      <c r="G665" s="432" t="s">
        <v>381</v>
      </c>
      <c r="H665" s="432" t="s">
        <v>403</v>
      </c>
      <c r="I665" s="432" t="s">
        <v>404</v>
      </c>
      <c r="J665" s="432" t="s">
        <v>405</v>
      </c>
      <c r="K665" s="432" t="s">
        <v>406</v>
      </c>
      <c r="L665" s="434">
        <v>167.61000000000004</v>
      </c>
      <c r="M665" s="434">
        <v>11</v>
      </c>
      <c r="N665" s="435">
        <v>1843.7100000000005</v>
      </c>
    </row>
    <row r="666" spans="1:14" ht="14.4" customHeight="1" x14ac:dyDescent="0.3">
      <c r="A666" s="430" t="s">
        <v>737</v>
      </c>
      <c r="B666" s="431" t="s">
        <v>4028</v>
      </c>
      <c r="C666" s="432" t="s">
        <v>2342</v>
      </c>
      <c r="D666" s="433" t="s">
        <v>4047</v>
      </c>
      <c r="E666" s="432" t="s">
        <v>388</v>
      </c>
      <c r="F666" s="433" t="s">
        <v>4075</v>
      </c>
      <c r="G666" s="432" t="s">
        <v>381</v>
      </c>
      <c r="H666" s="432" t="s">
        <v>2349</v>
      </c>
      <c r="I666" s="432" t="s">
        <v>2350</v>
      </c>
      <c r="J666" s="432" t="s">
        <v>2351</v>
      </c>
      <c r="K666" s="432" t="s">
        <v>2352</v>
      </c>
      <c r="L666" s="434">
        <v>121.55999999999999</v>
      </c>
      <c r="M666" s="434">
        <v>1</v>
      </c>
      <c r="N666" s="435">
        <v>121.55999999999999</v>
      </c>
    </row>
    <row r="667" spans="1:14" ht="14.4" customHeight="1" x14ac:dyDescent="0.3">
      <c r="A667" s="430" t="s">
        <v>737</v>
      </c>
      <c r="B667" s="431" t="s">
        <v>4028</v>
      </c>
      <c r="C667" s="432" t="s">
        <v>2342</v>
      </c>
      <c r="D667" s="433" t="s">
        <v>4047</v>
      </c>
      <c r="E667" s="432" t="s">
        <v>388</v>
      </c>
      <c r="F667" s="433" t="s">
        <v>4075</v>
      </c>
      <c r="G667" s="432" t="s">
        <v>381</v>
      </c>
      <c r="H667" s="432" t="s">
        <v>814</v>
      </c>
      <c r="I667" s="432" t="s">
        <v>815</v>
      </c>
      <c r="J667" s="432" t="s">
        <v>816</v>
      </c>
      <c r="K667" s="432" t="s">
        <v>817</v>
      </c>
      <c r="L667" s="434">
        <v>64.53995378282778</v>
      </c>
      <c r="M667" s="434">
        <v>137</v>
      </c>
      <c r="N667" s="435">
        <v>8841.9736682474067</v>
      </c>
    </row>
    <row r="668" spans="1:14" ht="14.4" customHeight="1" x14ac:dyDescent="0.3">
      <c r="A668" s="430" t="s">
        <v>737</v>
      </c>
      <c r="B668" s="431" t="s">
        <v>4028</v>
      </c>
      <c r="C668" s="432" t="s">
        <v>2342</v>
      </c>
      <c r="D668" s="433" t="s">
        <v>4047</v>
      </c>
      <c r="E668" s="432" t="s">
        <v>388</v>
      </c>
      <c r="F668" s="433" t="s">
        <v>4075</v>
      </c>
      <c r="G668" s="432" t="s">
        <v>381</v>
      </c>
      <c r="H668" s="432" t="s">
        <v>2353</v>
      </c>
      <c r="I668" s="432" t="s">
        <v>2354</v>
      </c>
      <c r="J668" s="432" t="s">
        <v>2355</v>
      </c>
      <c r="K668" s="432" t="s">
        <v>2356</v>
      </c>
      <c r="L668" s="434">
        <v>43.62</v>
      </c>
      <c r="M668" s="434">
        <v>2</v>
      </c>
      <c r="N668" s="435">
        <v>87.24</v>
      </c>
    </row>
    <row r="669" spans="1:14" ht="14.4" customHeight="1" x14ac:dyDescent="0.3">
      <c r="A669" s="430" t="s">
        <v>737</v>
      </c>
      <c r="B669" s="431" t="s">
        <v>4028</v>
      </c>
      <c r="C669" s="432" t="s">
        <v>2342</v>
      </c>
      <c r="D669" s="433" t="s">
        <v>4047</v>
      </c>
      <c r="E669" s="432" t="s">
        <v>388</v>
      </c>
      <c r="F669" s="433" t="s">
        <v>4075</v>
      </c>
      <c r="G669" s="432" t="s">
        <v>381</v>
      </c>
      <c r="H669" s="432" t="s">
        <v>407</v>
      </c>
      <c r="I669" s="432" t="s">
        <v>408</v>
      </c>
      <c r="J669" s="432" t="s">
        <v>409</v>
      </c>
      <c r="K669" s="432" t="s">
        <v>410</v>
      </c>
      <c r="L669" s="434">
        <v>75.019812225376128</v>
      </c>
      <c r="M669" s="434">
        <v>67</v>
      </c>
      <c r="N669" s="435">
        <v>5026.327419100201</v>
      </c>
    </row>
    <row r="670" spans="1:14" ht="14.4" customHeight="1" x14ac:dyDescent="0.3">
      <c r="A670" s="430" t="s">
        <v>737</v>
      </c>
      <c r="B670" s="431" t="s">
        <v>4028</v>
      </c>
      <c r="C670" s="432" t="s">
        <v>2342</v>
      </c>
      <c r="D670" s="433" t="s">
        <v>4047</v>
      </c>
      <c r="E670" s="432" t="s">
        <v>388</v>
      </c>
      <c r="F670" s="433" t="s">
        <v>4075</v>
      </c>
      <c r="G670" s="432" t="s">
        <v>381</v>
      </c>
      <c r="H670" s="432" t="s">
        <v>2357</v>
      </c>
      <c r="I670" s="432" t="s">
        <v>2358</v>
      </c>
      <c r="J670" s="432" t="s">
        <v>2359</v>
      </c>
      <c r="K670" s="432" t="s">
        <v>880</v>
      </c>
      <c r="L670" s="434">
        <v>30.199999391818899</v>
      </c>
      <c r="M670" s="434">
        <v>4</v>
      </c>
      <c r="N670" s="435">
        <v>120.7999975672756</v>
      </c>
    </row>
    <row r="671" spans="1:14" ht="14.4" customHeight="1" x14ac:dyDescent="0.3">
      <c r="A671" s="430" t="s">
        <v>737</v>
      </c>
      <c r="B671" s="431" t="s">
        <v>4028</v>
      </c>
      <c r="C671" s="432" t="s">
        <v>2342</v>
      </c>
      <c r="D671" s="433" t="s">
        <v>4047</v>
      </c>
      <c r="E671" s="432" t="s">
        <v>388</v>
      </c>
      <c r="F671" s="433" t="s">
        <v>4075</v>
      </c>
      <c r="G671" s="432" t="s">
        <v>381</v>
      </c>
      <c r="H671" s="432" t="s">
        <v>824</v>
      </c>
      <c r="I671" s="432" t="s">
        <v>825</v>
      </c>
      <c r="J671" s="432" t="s">
        <v>826</v>
      </c>
      <c r="K671" s="432" t="s">
        <v>827</v>
      </c>
      <c r="L671" s="434">
        <v>79.562827586206907</v>
      </c>
      <c r="M671" s="434">
        <v>29</v>
      </c>
      <c r="N671" s="435">
        <v>2307.3220000000001</v>
      </c>
    </row>
    <row r="672" spans="1:14" ht="14.4" customHeight="1" x14ac:dyDescent="0.3">
      <c r="A672" s="430" t="s">
        <v>737</v>
      </c>
      <c r="B672" s="431" t="s">
        <v>4028</v>
      </c>
      <c r="C672" s="432" t="s">
        <v>2342</v>
      </c>
      <c r="D672" s="433" t="s">
        <v>4047</v>
      </c>
      <c r="E672" s="432" t="s">
        <v>388</v>
      </c>
      <c r="F672" s="433" t="s">
        <v>4075</v>
      </c>
      <c r="G672" s="432" t="s">
        <v>381</v>
      </c>
      <c r="H672" s="432" t="s">
        <v>836</v>
      </c>
      <c r="I672" s="432" t="s">
        <v>837</v>
      </c>
      <c r="J672" s="432" t="s">
        <v>838</v>
      </c>
      <c r="K672" s="432" t="s">
        <v>839</v>
      </c>
      <c r="L672" s="434">
        <v>27.75811420286362</v>
      </c>
      <c r="M672" s="434">
        <v>1100</v>
      </c>
      <c r="N672" s="435">
        <v>30533.925623149982</v>
      </c>
    </row>
    <row r="673" spans="1:14" ht="14.4" customHeight="1" x14ac:dyDescent="0.3">
      <c r="A673" s="430" t="s">
        <v>737</v>
      </c>
      <c r="B673" s="431" t="s">
        <v>4028</v>
      </c>
      <c r="C673" s="432" t="s">
        <v>2342</v>
      </c>
      <c r="D673" s="433" t="s">
        <v>4047</v>
      </c>
      <c r="E673" s="432" t="s">
        <v>388</v>
      </c>
      <c r="F673" s="433" t="s">
        <v>4075</v>
      </c>
      <c r="G673" s="432" t="s">
        <v>381</v>
      </c>
      <c r="H673" s="432" t="s">
        <v>844</v>
      </c>
      <c r="I673" s="432" t="s">
        <v>845</v>
      </c>
      <c r="J673" s="432" t="s">
        <v>846</v>
      </c>
      <c r="K673" s="432" t="s">
        <v>806</v>
      </c>
      <c r="L673" s="434">
        <v>40.17</v>
      </c>
      <c r="M673" s="434">
        <v>1</v>
      </c>
      <c r="N673" s="435">
        <v>40.17</v>
      </c>
    </row>
    <row r="674" spans="1:14" ht="14.4" customHeight="1" x14ac:dyDescent="0.3">
      <c r="A674" s="430" t="s">
        <v>737</v>
      </c>
      <c r="B674" s="431" t="s">
        <v>4028</v>
      </c>
      <c r="C674" s="432" t="s">
        <v>2342</v>
      </c>
      <c r="D674" s="433" t="s">
        <v>4047</v>
      </c>
      <c r="E674" s="432" t="s">
        <v>388</v>
      </c>
      <c r="F674" s="433" t="s">
        <v>4075</v>
      </c>
      <c r="G674" s="432" t="s">
        <v>381</v>
      </c>
      <c r="H674" s="432" t="s">
        <v>847</v>
      </c>
      <c r="I674" s="432" t="s">
        <v>848</v>
      </c>
      <c r="J674" s="432" t="s">
        <v>846</v>
      </c>
      <c r="K674" s="432" t="s">
        <v>849</v>
      </c>
      <c r="L674" s="434">
        <v>77.609999999999985</v>
      </c>
      <c r="M674" s="434">
        <v>2</v>
      </c>
      <c r="N674" s="435">
        <v>155.21999999999997</v>
      </c>
    </row>
    <row r="675" spans="1:14" ht="14.4" customHeight="1" x14ac:dyDescent="0.3">
      <c r="A675" s="430" t="s">
        <v>737</v>
      </c>
      <c r="B675" s="431" t="s">
        <v>4028</v>
      </c>
      <c r="C675" s="432" t="s">
        <v>2342</v>
      </c>
      <c r="D675" s="433" t="s">
        <v>4047</v>
      </c>
      <c r="E675" s="432" t="s">
        <v>388</v>
      </c>
      <c r="F675" s="433" t="s">
        <v>4075</v>
      </c>
      <c r="G675" s="432" t="s">
        <v>381</v>
      </c>
      <c r="H675" s="432" t="s">
        <v>877</v>
      </c>
      <c r="I675" s="432" t="s">
        <v>878</v>
      </c>
      <c r="J675" s="432" t="s">
        <v>879</v>
      </c>
      <c r="K675" s="432" t="s">
        <v>880</v>
      </c>
      <c r="L675" s="434">
        <v>66.149984662404037</v>
      </c>
      <c r="M675" s="434">
        <v>43</v>
      </c>
      <c r="N675" s="435">
        <v>2844.4493404833738</v>
      </c>
    </row>
    <row r="676" spans="1:14" ht="14.4" customHeight="1" x14ac:dyDescent="0.3">
      <c r="A676" s="430" t="s">
        <v>737</v>
      </c>
      <c r="B676" s="431" t="s">
        <v>4028</v>
      </c>
      <c r="C676" s="432" t="s">
        <v>2342</v>
      </c>
      <c r="D676" s="433" t="s">
        <v>4047</v>
      </c>
      <c r="E676" s="432" t="s">
        <v>388</v>
      </c>
      <c r="F676" s="433" t="s">
        <v>4075</v>
      </c>
      <c r="G676" s="432" t="s">
        <v>381</v>
      </c>
      <c r="H676" s="432" t="s">
        <v>881</v>
      </c>
      <c r="I676" s="432" t="s">
        <v>882</v>
      </c>
      <c r="J676" s="432" t="s">
        <v>883</v>
      </c>
      <c r="K676" s="432" t="s">
        <v>884</v>
      </c>
      <c r="L676" s="434">
        <v>58.319849179682684</v>
      </c>
      <c r="M676" s="434">
        <v>10</v>
      </c>
      <c r="N676" s="435">
        <v>583.19849179682683</v>
      </c>
    </row>
    <row r="677" spans="1:14" ht="14.4" customHeight="1" x14ac:dyDescent="0.3">
      <c r="A677" s="430" t="s">
        <v>737</v>
      </c>
      <c r="B677" s="431" t="s">
        <v>4028</v>
      </c>
      <c r="C677" s="432" t="s">
        <v>2342</v>
      </c>
      <c r="D677" s="433" t="s">
        <v>4047</v>
      </c>
      <c r="E677" s="432" t="s">
        <v>388</v>
      </c>
      <c r="F677" s="433" t="s">
        <v>4075</v>
      </c>
      <c r="G677" s="432" t="s">
        <v>381</v>
      </c>
      <c r="H677" s="432" t="s">
        <v>885</v>
      </c>
      <c r="I677" s="432" t="s">
        <v>886</v>
      </c>
      <c r="J677" s="432" t="s">
        <v>887</v>
      </c>
      <c r="K677" s="432" t="s">
        <v>888</v>
      </c>
      <c r="L677" s="434">
        <v>353.66762074327966</v>
      </c>
      <c r="M677" s="434">
        <v>470</v>
      </c>
      <c r="N677" s="435">
        <v>166223.78174934143</v>
      </c>
    </row>
    <row r="678" spans="1:14" ht="14.4" customHeight="1" x14ac:dyDescent="0.3">
      <c r="A678" s="430" t="s">
        <v>737</v>
      </c>
      <c r="B678" s="431" t="s">
        <v>4028</v>
      </c>
      <c r="C678" s="432" t="s">
        <v>2342</v>
      </c>
      <c r="D678" s="433" t="s">
        <v>4047</v>
      </c>
      <c r="E678" s="432" t="s">
        <v>388</v>
      </c>
      <c r="F678" s="433" t="s">
        <v>4075</v>
      </c>
      <c r="G678" s="432" t="s">
        <v>381</v>
      </c>
      <c r="H678" s="432" t="s">
        <v>889</v>
      </c>
      <c r="I678" s="432" t="s">
        <v>890</v>
      </c>
      <c r="J678" s="432" t="s">
        <v>891</v>
      </c>
      <c r="K678" s="432" t="s">
        <v>892</v>
      </c>
      <c r="L678" s="434">
        <v>57.025749201936534</v>
      </c>
      <c r="M678" s="434">
        <v>332</v>
      </c>
      <c r="N678" s="435">
        <v>18932.548735042928</v>
      </c>
    </row>
    <row r="679" spans="1:14" ht="14.4" customHeight="1" x14ac:dyDescent="0.3">
      <c r="A679" s="430" t="s">
        <v>737</v>
      </c>
      <c r="B679" s="431" t="s">
        <v>4028</v>
      </c>
      <c r="C679" s="432" t="s">
        <v>2342</v>
      </c>
      <c r="D679" s="433" t="s">
        <v>4047</v>
      </c>
      <c r="E679" s="432" t="s">
        <v>388</v>
      </c>
      <c r="F679" s="433" t="s">
        <v>4075</v>
      </c>
      <c r="G679" s="432" t="s">
        <v>381</v>
      </c>
      <c r="H679" s="432" t="s">
        <v>893</v>
      </c>
      <c r="I679" s="432" t="s">
        <v>894</v>
      </c>
      <c r="J679" s="432" t="s">
        <v>895</v>
      </c>
      <c r="K679" s="432" t="s">
        <v>896</v>
      </c>
      <c r="L679" s="434">
        <v>125.77478618775551</v>
      </c>
      <c r="M679" s="434">
        <v>13</v>
      </c>
      <c r="N679" s="435">
        <v>1635.0722204408216</v>
      </c>
    </row>
    <row r="680" spans="1:14" ht="14.4" customHeight="1" x14ac:dyDescent="0.3">
      <c r="A680" s="430" t="s">
        <v>737</v>
      </c>
      <c r="B680" s="431" t="s">
        <v>4028</v>
      </c>
      <c r="C680" s="432" t="s">
        <v>2342</v>
      </c>
      <c r="D680" s="433" t="s">
        <v>4047</v>
      </c>
      <c r="E680" s="432" t="s">
        <v>388</v>
      </c>
      <c r="F680" s="433" t="s">
        <v>4075</v>
      </c>
      <c r="G680" s="432" t="s">
        <v>381</v>
      </c>
      <c r="H680" s="432" t="s">
        <v>909</v>
      </c>
      <c r="I680" s="432" t="s">
        <v>910</v>
      </c>
      <c r="J680" s="432" t="s">
        <v>911</v>
      </c>
      <c r="K680" s="432" t="s">
        <v>912</v>
      </c>
      <c r="L680" s="434">
        <v>435.6</v>
      </c>
      <c r="M680" s="434">
        <v>1</v>
      </c>
      <c r="N680" s="435">
        <v>435.6</v>
      </c>
    </row>
    <row r="681" spans="1:14" ht="14.4" customHeight="1" x14ac:dyDescent="0.3">
      <c r="A681" s="430" t="s">
        <v>737</v>
      </c>
      <c r="B681" s="431" t="s">
        <v>4028</v>
      </c>
      <c r="C681" s="432" t="s">
        <v>2342</v>
      </c>
      <c r="D681" s="433" t="s">
        <v>4047</v>
      </c>
      <c r="E681" s="432" t="s">
        <v>388</v>
      </c>
      <c r="F681" s="433" t="s">
        <v>4075</v>
      </c>
      <c r="G681" s="432" t="s">
        <v>381</v>
      </c>
      <c r="H681" s="432" t="s">
        <v>917</v>
      </c>
      <c r="I681" s="432" t="s">
        <v>918</v>
      </c>
      <c r="J681" s="432" t="s">
        <v>919</v>
      </c>
      <c r="K681" s="432" t="s">
        <v>920</v>
      </c>
      <c r="L681" s="434">
        <v>40.44</v>
      </c>
      <c r="M681" s="434">
        <v>1</v>
      </c>
      <c r="N681" s="435">
        <v>40.44</v>
      </c>
    </row>
    <row r="682" spans="1:14" ht="14.4" customHeight="1" x14ac:dyDescent="0.3">
      <c r="A682" s="430" t="s">
        <v>737</v>
      </c>
      <c r="B682" s="431" t="s">
        <v>4028</v>
      </c>
      <c r="C682" s="432" t="s">
        <v>2342</v>
      </c>
      <c r="D682" s="433" t="s">
        <v>4047</v>
      </c>
      <c r="E682" s="432" t="s">
        <v>388</v>
      </c>
      <c r="F682" s="433" t="s">
        <v>4075</v>
      </c>
      <c r="G682" s="432" t="s">
        <v>381</v>
      </c>
      <c r="H682" s="432" t="s">
        <v>925</v>
      </c>
      <c r="I682" s="432" t="s">
        <v>926</v>
      </c>
      <c r="J682" s="432" t="s">
        <v>927</v>
      </c>
      <c r="K682" s="432" t="s">
        <v>928</v>
      </c>
      <c r="L682" s="434">
        <v>41.14</v>
      </c>
      <c r="M682" s="434">
        <v>1</v>
      </c>
      <c r="N682" s="435">
        <v>41.14</v>
      </c>
    </row>
    <row r="683" spans="1:14" ht="14.4" customHeight="1" x14ac:dyDescent="0.3">
      <c r="A683" s="430" t="s">
        <v>737</v>
      </c>
      <c r="B683" s="431" t="s">
        <v>4028</v>
      </c>
      <c r="C683" s="432" t="s">
        <v>2342</v>
      </c>
      <c r="D683" s="433" t="s">
        <v>4047</v>
      </c>
      <c r="E683" s="432" t="s">
        <v>388</v>
      </c>
      <c r="F683" s="433" t="s">
        <v>4075</v>
      </c>
      <c r="G683" s="432" t="s">
        <v>381</v>
      </c>
      <c r="H683" s="432" t="s">
        <v>929</v>
      </c>
      <c r="I683" s="432" t="s">
        <v>930</v>
      </c>
      <c r="J683" s="432" t="s">
        <v>931</v>
      </c>
      <c r="K683" s="432" t="s">
        <v>932</v>
      </c>
      <c r="L683" s="434">
        <v>185.61</v>
      </c>
      <c r="M683" s="434">
        <v>4</v>
      </c>
      <c r="N683" s="435">
        <v>742.44</v>
      </c>
    </row>
    <row r="684" spans="1:14" ht="14.4" customHeight="1" x14ac:dyDescent="0.3">
      <c r="A684" s="430" t="s">
        <v>737</v>
      </c>
      <c r="B684" s="431" t="s">
        <v>4028</v>
      </c>
      <c r="C684" s="432" t="s">
        <v>2342</v>
      </c>
      <c r="D684" s="433" t="s">
        <v>4047</v>
      </c>
      <c r="E684" s="432" t="s">
        <v>388</v>
      </c>
      <c r="F684" s="433" t="s">
        <v>4075</v>
      </c>
      <c r="G684" s="432" t="s">
        <v>381</v>
      </c>
      <c r="H684" s="432" t="s">
        <v>933</v>
      </c>
      <c r="I684" s="432" t="s">
        <v>933</v>
      </c>
      <c r="J684" s="432" t="s">
        <v>934</v>
      </c>
      <c r="K684" s="432" t="s">
        <v>935</v>
      </c>
      <c r="L684" s="434">
        <v>36.532925150832305</v>
      </c>
      <c r="M684" s="434">
        <v>547</v>
      </c>
      <c r="N684" s="435">
        <v>19983.510057505271</v>
      </c>
    </row>
    <row r="685" spans="1:14" ht="14.4" customHeight="1" x14ac:dyDescent="0.3">
      <c r="A685" s="430" t="s">
        <v>737</v>
      </c>
      <c r="B685" s="431" t="s">
        <v>4028</v>
      </c>
      <c r="C685" s="432" t="s">
        <v>2342</v>
      </c>
      <c r="D685" s="433" t="s">
        <v>4047</v>
      </c>
      <c r="E685" s="432" t="s">
        <v>388</v>
      </c>
      <c r="F685" s="433" t="s">
        <v>4075</v>
      </c>
      <c r="G685" s="432" t="s">
        <v>381</v>
      </c>
      <c r="H685" s="432" t="s">
        <v>940</v>
      </c>
      <c r="I685" s="432" t="s">
        <v>941</v>
      </c>
      <c r="J685" s="432" t="s">
        <v>942</v>
      </c>
      <c r="K685" s="432" t="s">
        <v>943</v>
      </c>
      <c r="L685" s="434">
        <v>210.74111111111111</v>
      </c>
      <c r="M685" s="434">
        <v>3</v>
      </c>
      <c r="N685" s="435">
        <v>632.22333333333336</v>
      </c>
    </row>
    <row r="686" spans="1:14" ht="14.4" customHeight="1" x14ac:dyDescent="0.3">
      <c r="A686" s="430" t="s">
        <v>737</v>
      </c>
      <c r="B686" s="431" t="s">
        <v>4028</v>
      </c>
      <c r="C686" s="432" t="s">
        <v>2342</v>
      </c>
      <c r="D686" s="433" t="s">
        <v>4047</v>
      </c>
      <c r="E686" s="432" t="s">
        <v>388</v>
      </c>
      <c r="F686" s="433" t="s">
        <v>4075</v>
      </c>
      <c r="G686" s="432" t="s">
        <v>381</v>
      </c>
      <c r="H686" s="432" t="s">
        <v>2360</v>
      </c>
      <c r="I686" s="432" t="s">
        <v>2361</v>
      </c>
      <c r="J686" s="432" t="s">
        <v>952</v>
      </c>
      <c r="K686" s="432" t="s">
        <v>2362</v>
      </c>
      <c r="L686" s="434">
        <v>73.789999999999992</v>
      </c>
      <c r="M686" s="434">
        <v>1</v>
      </c>
      <c r="N686" s="435">
        <v>73.789999999999992</v>
      </c>
    </row>
    <row r="687" spans="1:14" ht="14.4" customHeight="1" x14ac:dyDescent="0.3">
      <c r="A687" s="430" t="s">
        <v>737</v>
      </c>
      <c r="B687" s="431" t="s">
        <v>4028</v>
      </c>
      <c r="C687" s="432" t="s">
        <v>2342</v>
      </c>
      <c r="D687" s="433" t="s">
        <v>4047</v>
      </c>
      <c r="E687" s="432" t="s">
        <v>388</v>
      </c>
      <c r="F687" s="433" t="s">
        <v>4075</v>
      </c>
      <c r="G687" s="432" t="s">
        <v>381</v>
      </c>
      <c r="H687" s="432" t="s">
        <v>2363</v>
      </c>
      <c r="I687" s="432" t="s">
        <v>2364</v>
      </c>
      <c r="J687" s="432" t="s">
        <v>2365</v>
      </c>
      <c r="K687" s="432" t="s">
        <v>1832</v>
      </c>
      <c r="L687" s="434">
        <v>48.45985374445808</v>
      </c>
      <c r="M687" s="434">
        <v>3</v>
      </c>
      <c r="N687" s="435">
        <v>145.37956123337423</v>
      </c>
    </row>
    <row r="688" spans="1:14" ht="14.4" customHeight="1" x14ac:dyDescent="0.3">
      <c r="A688" s="430" t="s">
        <v>737</v>
      </c>
      <c r="B688" s="431" t="s">
        <v>4028</v>
      </c>
      <c r="C688" s="432" t="s">
        <v>2342</v>
      </c>
      <c r="D688" s="433" t="s">
        <v>4047</v>
      </c>
      <c r="E688" s="432" t="s">
        <v>388</v>
      </c>
      <c r="F688" s="433" t="s">
        <v>4075</v>
      </c>
      <c r="G688" s="432" t="s">
        <v>381</v>
      </c>
      <c r="H688" s="432" t="s">
        <v>962</v>
      </c>
      <c r="I688" s="432" t="s">
        <v>963</v>
      </c>
      <c r="J688" s="432" t="s">
        <v>964</v>
      </c>
      <c r="K688" s="432" t="s">
        <v>965</v>
      </c>
      <c r="L688" s="434">
        <v>103.17999999999999</v>
      </c>
      <c r="M688" s="434">
        <v>1</v>
      </c>
      <c r="N688" s="435">
        <v>103.17999999999999</v>
      </c>
    </row>
    <row r="689" spans="1:14" ht="14.4" customHeight="1" x14ac:dyDescent="0.3">
      <c r="A689" s="430" t="s">
        <v>737</v>
      </c>
      <c r="B689" s="431" t="s">
        <v>4028</v>
      </c>
      <c r="C689" s="432" t="s">
        <v>2342</v>
      </c>
      <c r="D689" s="433" t="s">
        <v>4047</v>
      </c>
      <c r="E689" s="432" t="s">
        <v>388</v>
      </c>
      <c r="F689" s="433" t="s">
        <v>4075</v>
      </c>
      <c r="G689" s="432" t="s">
        <v>381</v>
      </c>
      <c r="H689" s="432" t="s">
        <v>968</v>
      </c>
      <c r="I689" s="432" t="s">
        <v>969</v>
      </c>
      <c r="J689" s="432" t="s">
        <v>970</v>
      </c>
      <c r="K689" s="432" t="s">
        <v>971</v>
      </c>
      <c r="L689" s="434">
        <v>253.17593047416267</v>
      </c>
      <c r="M689" s="434">
        <v>136</v>
      </c>
      <c r="N689" s="435">
        <v>34431.926544486123</v>
      </c>
    </row>
    <row r="690" spans="1:14" ht="14.4" customHeight="1" x14ac:dyDescent="0.3">
      <c r="A690" s="430" t="s">
        <v>737</v>
      </c>
      <c r="B690" s="431" t="s">
        <v>4028</v>
      </c>
      <c r="C690" s="432" t="s">
        <v>2342</v>
      </c>
      <c r="D690" s="433" t="s">
        <v>4047</v>
      </c>
      <c r="E690" s="432" t="s">
        <v>388</v>
      </c>
      <c r="F690" s="433" t="s">
        <v>4075</v>
      </c>
      <c r="G690" s="432" t="s">
        <v>381</v>
      </c>
      <c r="H690" s="432" t="s">
        <v>2366</v>
      </c>
      <c r="I690" s="432" t="s">
        <v>2367</v>
      </c>
      <c r="J690" s="432" t="s">
        <v>1732</v>
      </c>
      <c r="K690" s="432" t="s">
        <v>1733</v>
      </c>
      <c r="L690" s="434">
        <v>83.269999999999968</v>
      </c>
      <c r="M690" s="434">
        <v>2</v>
      </c>
      <c r="N690" s="435">
        <v>166.53999999999994</v>
      </c>
    </row>
    <row r="691" spans="1:14" ht="14.4" customHeight="1" x14ac:dyDescent="0.3">
      <c r="A691" s="430" t="s">
        <v>737</v>
      </c>
      <c r="B691" s="431" t="s">
        <v>4028</v>
      </c>
      <c r="C691" s="432" t="s">
        <v>2342</v>
      </c>
      <c r="D691" s="433" t="s">
        <v>4047</v>
      </c>
      <c r="E691" s="432" t="s">
        <v>388</v>
      </c>
      <c r="F691" s="433" t="s">
        <v>4075</v>
      </c>
      <c r="G691" s="432" t="s">
        <v>381</v>
      </c>
      <c r="H691" s="432" t="s">
        <v>991</v>
      </c>
      <c r="I691" s="432" t="s">
        <v>992</v>
      </c>
      <c r="J691" s="432" t="s">
        <v>891</v>
      </c>
      <c r="K691" s="432" t="s">
        <v>993</v>
      </c>
      <c r="L691" s="434">
        <v>44.59</v>
      </c>
      <c r="M691" s="434">
        <v>6</v>
      </c>
      <c r="N691" s="435">
        <v>267.54000000000002</v>
      </c>
    </row>
    <row r="692" spans="1:14" ht="14.4" customHeight="1" x14ac:dyDescent="0.3">
      <c r="A692" s="430" t="s">
        <v>737</v>
      </c>
      <c r="B692" s="431" t="s">
        <v>4028</v>
      </c>
      <c r="C692" s="432" t="s">
        <v>2342</v>
      </c>
      <c r="D692" s="433" t="s">
        <v>4047</v>
      </c>
      <c r="E692" s="432" t="s">
        <v>388</v>
      </c>
      <c r="F692" s="433" t="s">
        <v>4075</v>
      </c>
      <c r="G692" s="432" t="s">
        <v>381</v>
      </c>
      <c r="H692" s="432" t="s">
        <v>2368</v>
      </c>
      <c r="I692" s="432" t="s">
        <v>2369</v>
      </c>
      <c r="J692" s="432" t="s">
        <v>2370</v>
      </c>
      <c r="K692" s="432" t="s">
        <v>2371</v>
      </c>
      <c r="L692" s="434">
        <v>61.892383703467942</v>
      </c>
      <c r="M692" s="434">
        <v>4</v>
      </c>
      <c r="N692" s="435">
        <v>247.56953481387177</v>
      </c>
    </row>
    <row r="693" spans="1:14" ht="14.4" customHeight="1" x14ac:dyDescent="0.3">
      <c r="A693" s="430" t="s">
        <v>737</v>
      </c>
      <c r="B693" s="431" t="s">
        <v>4028</v>
      </c>
      <c r="C693" s="432" t="s">
        <v>2342</v>
      </c>
      <c r="D693" s="433" t="s">
        <v>4047</v>
      </c>
      <c r="E693" s="432" t="s">
        <v>388</v>
      </c>
      <c r="F693" s="433" t="s">
        <v>4075</v>
      </c>
      <c r="G693" s="432" t="s">
        <v>381</v>
      </c>
      <c r="H693" s="432" t="s">
        <v>997</v>
      </c>
      <c r="I693" s="432" t="s">
        <v>998</v>
      </c>
      <c r="J693" s="432" t="s">
        <v>999</v>
      </c>
      <c r="K693" s="432" t="s">
        <v>1000</v>
      </c>
      <c r="L693" s="434">
        <v>73.659684709749754</v>
      </c>
      <c r="M693" s="434">
        <v>4</v>
      </c>
      <c r="N693" s="435">
        <v>294.63873883899902</v>
      </c>
    </row>
    <row r="694" spans="1:14" ht="14.4" customHeight="1" x14ac:dyDescent="0.3">
      <c r="A694" s="430" t="s">
        <v>737</v>
      </c>
      <c r="B694" s="431" t="s">
        <v>4028</v>
      </c>
      <c r="C694" s="432" t="s">
        <v>2342</v>
      </c>
      <c r="D694" s="433" t="s">
        <v>4047</v>
      </c>
      <c r="E694" s="432" t="s">
        <v>388</v>
      </c>
      <c r="F694" s="433" t="s">
        <v>4075</v>
      </c>
      <c r="G694" s="432" t="s">
        <v>381</v>
      </c>
      <c r="H694" s="432" t="s">
        <v>2372</v>
      </c>
      <c r="I694" s="432" t="s">
        <v>2373</v>
      </c>
      <c r="J694" s="432" t="s">
        <v>1288</v>
      </c>
      <c r="K694" s="432" t="s">
        <v>2374</v>
      </c>
      <c r="L694" s="434">
        <v>215.0060133904029</v>
      </c>
      <c r="M694" s="434">
        <v>7</v>
      </c>
      <c r="N694" s="435">
        <v>1505.0420937328204</v>
      </c>
    </row>
    <row r="695" spans="1:14" ht="14.4" customHeight="1" x14ac:dyDescent="0.3">
      <c r="A695" s="430" t="s">
        <v>737</v>
      </c>
      <c r="B695" s="431" t="s">
        <v>4028</v>
      </c>
      <c r="C695" s="432" t="s">
        <v>2342</v>
      </c>
      <c r="D695" s="433" t="s">
        <v>4047</v>
      </c>
      <c r="E695" s="432" t="s">
        <v>388</v>
      </c>
      <c r="F695" s="433" t="s">
        <v>4075</v>
      </c>
      <c r="G695" s="432" t="s">
        <v>381</v>
      </c>
      <c r="H695" s="432" t="s">
        <v>1016</v>
      </c>
      <c r="I695" s="432" t="s">
        <v>1017</v>
      </c>
      <c r="J695" s="432" t="s">
        <v>1018</v>
      </c>
      <c r="K695" s="432" t="s">
        <v>1019</v>
      </c>
      <c r="L695" s="434">
        <v>117.40975709484177</v>
      </c>
      <c r="M695" s="434">
        <v>14</v>
      </c>
      <c r="N695" s="435">
        <v>1643.7365993277847</v>
      </c>
    </row>
    <row r="696" spans="1:14" ht="14.4" customHeight="1" x14ac:dyDescent="0.3">
      <c r="A696" s="430" t="s">
        <v>737</v>
      </c>
      <c r="B696" s="431" t="s">
        <v>4028</v>
      </c>
      <c r="C696" s="432" t="s">
        <v>2342</v>
      </c>
      <c r="D696" s="433" t="s">
        <v>4047</v>
      </c>
      <c r="E696" s="432" t="s">
        <v>388</v>
      </c>
      <c r="F696" s="433" t="s">
        <v>4075</v>
      </c>
      <c r="G696" s="432" t="s">
        <v>381</v>
      </c>
      <c r="H696" s="432" t="s">
        <v>1035</v>
      </c>
      <c r="I696" s="432" t="s">
        <v>1036</v>
      </c>
      <c r="J696" s="432" t="s">
        <v>1037</v>
      </c>
      <c r="K696" s="432" t="s">
        <v>1038</v>
      </c>
      <c r="L696" s="434">
        <v>94.740006949902636</v>
      </c>
      <c r="M696" s="434">
        <v>33</v>
      </c>
      <c r="N696" s="435">
        <v>3126.420229346787</v>
      </c>
    </row>
    <row r="697" spans="1:14" ht="14.4" customHeight="1" x14ac:dyDescent="0.3">
      <c r="A697" s="430" t="s">
        <v>737</v>
      </c>
      <c r="B697" s="431" t="s">
        <v>4028</v>
      </c>
      <c r="C697" s="432" t="s">
        <v>2342</v>
      </c>
      <c r="D697" s="433" t="s">
        <v>4047</v>
      </c>
      <c r="E697" s="432" t="s">
        <v>388</v>
      </c>
      <c r="F697" s="433" t="s">
        <v>4075</v>
      </c>
      <c r="G697" s="432" t="s">
        <v>381</v>
      </c>
      <c r="H697" s="432" t="s">
        <v>2375</v>
      </c>
      <c r="I697" s="432" t="s">
        <v>2376</v>
      </c>
      <c r="J697" s="432" t="s">
        <v>2377</v>
      </c>
      <c r="K697" s="432" t="s">
        <v>2378</v>
      </c>
      <c r="L697" s="434">
        <v>63.58</v>
      </c>
      <c r="M697" s="434">
        <v>2</v>
      </c>
      <c r="N697" s="435">
        <v>127.16</v>
      </c>
    </row>
    <row r="698" spans="1:14" ht="14.4" customHeight="1" x14ac:dyDescent="0.3">
      <c r="A698" s="430" t="s">
        <v>737</v>
      </c>
      <c r="B698" s="431" t="s">
        <v>4028</v>
      </c>
      <c r="C698" s="432" t="s">
        <v>2342</v>
      </c>
      <c r="D698" s="433" t="s">
        <v>4047</v>
      </c>
      <c r="E698" s="432" t="s">
        <v>388</v>
      </c>
      <c r="F698" s="433" t="s">
        <v>4075</v>
      </c>
      <c r="G698" s="432" t="s">
        <v>381</v>
      </c>
      <c r="H698" s="432" t="s">
        <v>2379</v>
      </c>
      <c r="I698" s="432" t="s">
        <v>2380</v>
      </c>
      <c r="J698" s="432" t="s">
        <v>2381</v>
      </c>
      <c r="K698" s="432" t="s">
        <v>2382</v>
      </c>
      <c r="L698" s="434">
        <v>112.28000000000007</v>
      </c>
      <c r="M698" s="434">
        <v>2</v>
      </c>
      <c r="N698" s="435">
        <v>224.56000000000014</v>
      </c>
    </row>
    <row r="699" spans="1:14" ht="14.4" customHeight="1" x14ac:dyDescent="0.3">
      <c r="A699" s="430" t="s">
        <v>737</v>
      </c>
      <c r="B699" s="431" t="s">
        <v>4028</v>
      </c>
      <c r="C699" s="432" t="s">
        <v>2342</v>
      </c>
      <c r="D699" s="433" t="s">
        <v>4047</v>
      </c>
      <c r="E699" s="432" t="s">
        <v>388</v>
      </c>
      <c r="F699" s="433" t="s">
        <v>4075</v>
      </c>
      <c r="G699" s="432" t="s">
        <v>381</v>
      </c>
      <c r="H699" s="432" t="s">
        <v>1043</v>
      </c>
      <c r="I699" s="432" t="s">
        <v>1044</v>
      </c>
      <c r="J699" s="432" t="s">
        <v>1045</v>
      </c>
      <c r="K699" s="432" t="s">
        <v>1046</v>
      </c>
      <c r="L699" s="434">
        <v>126.35999999999994</v>
      </c>
      <c r="M699" s="434">
        <v>1</v>
      </c>
      <c r="N699" s="435">
        <v>126.35999999999994</v>
      </c>
    </row>
    <row r="700" spans="1:14" ht="14.4" customHeight="1" x14ac:dyDescent="0.3">
      <c r="A700" s="430" t="s">
        <v>737</v>
      </c>
      <c r="B700" s="431" t="s">
        <v>4028</v>
      </c>
      <c r="C700" s="432" t="s">
        <v>2342</v>
      </c>
      <c r="D700" s="433" t="s">
        <v>4047</v>
      </c>
      <c r="E700" s="432" t="s">
        <v>388</v>
      </c>
      <c r="F700" s="433" t="s">
        <v>4075</v>
      </c>
      <c r="G700" s="432" t="s">
        <v>381</v>
      </c>
      <c r="H700" s="432" t="s">
        <v>2383</v>
      </c>
      <c r="I700" s="432" t="s">
        <v>2384</v>
      </c>
      <c r="J700" s="432" t="s">
        <v>2385</v>
      </c>
      <c r="K700" s="432" t="s">
        <v>2386</v>
      </c>
      <c r="L700" s="434">
        <v>123.62000000000009</v>
      </c>
      <c r="M700" s="434">
        <v>1</v>
      </c>
      <c r="N700" s="435">
        <v>123.62000000000009</v>
      </c>
    </row>
    <row r="701" spans="1:14" ht="14.4" customHeight="1" x14ac:dyDescent="0.3">
      <c r="A701" s="430" t="s">
        <v>737</v>
      </c>
      <c r="B701" s="431" t="s">
        <v>4028</v>
      </c>
      <c r="C701" s="432" t="s">
        <v>2342</v>
      </c>
      <c r="D701" s="433" t="s">
        <v>4047</v>
      </c>
      <c r="E701" s="432" t="s">
        <v>388</v>
      </c>
      <c r="F701" s="433" t="s">
        <v>4075</v>
      </c>
      <c r="G701" s="432" t="s">
        <v>381</v>
      </c>
      <c r="H701" s="432" t="s">
        <v>1047</v>
      </c>
      <c r="I701" s="432" t="s">
        <v>1048</v>
      </c>
      <c r="J701" s="432" t="s">
        <v>1049</v>
      </c>
      <c r="K701" s="432" t="s">
        <v>1050</v>
      </c>
      <c r="L701" s="434">
        <v>141.37025641025645</v>
      </c>
      <c r="M701" s="434">
        <v>39</v>
      </c>
      <c r="N701" s="435">
        <v>5513.4400000000014</v>
      </c>
    </row>
    <row r="702" spans="1:14" ht="14.4" customHeight="1" x14ac:dyDescent="0.3">
      <c r="A702" s="430" t="s">
        <v>737</v>
      </c>
      <c r="B702" s="431" t="s">
        <v>4028</v>
      </c>
      <c r="C702" s="432" t="s">
        <v>2342</v>
      </c>
      <c r="D702" s="433" t="s">
        <v>4047</v>
      </c>
      <c r="E702" s="432" t="s">
        <v>388</v>
      </c>
      <c r="F702" s="433" t="s">
        <v>4075</v>
      </c>
      <c r="G702" s="432" t="s">
        <v>381</v>
      </c>
      <c r="H702" s="432" t="s">
        <v>1051</v>
      </c>
      <c r="I702" s="432" t="s">
        <v>1052</v>
      </c>
      <c r="J702" s="432" t="s">
        <v>899</v>
      </c>
      <c r="K702" s="432" t="s">
        <v>1053</v>
      </c>
      <c r="L702" s="434">
        <v>44.476675738622397</v>
      </c>
      <c r="M702" s="434">
        <v>12</v>
      </c>
      <c r="N702" s="435">
        <v>533.72010886346879</v>
      </c>
    </row>
    <row r="703" spans="1:14" ht="14.4" customHeight="1" x14ac:dyDescent="0.3">
      <c r="A703" s="430" t="s">
        <v>737</v>
      </c>
      <c r="B703" s="431" t="s">
        <v>4028</v>
      </c>
      <c r="C703" s="432" t="s">
        <v>2342</v>
      </c>
      <c r="D703" s="433" t="s">
        <v>4047</v>
      </c>
      <c r="E703" s="432" t="s">
        <v>388</v>
      </c>
      <c r="F703" s="433" t="s">
        <v>4075</v>
      </c>
      <c r="G703" s="432" t="s">
        <v>381</v>
      </c>
      <c r="H703" s="432" t="s">
        <v>1054</v>
      </c>
      <c r="I703" s="432" t="s">
        <v>1055</v>
      </c>
      <c r="J703" s="432" t="s">
        <v>1056</v>
      </c>
      <c r="K703" s="432" t="s">
        <v>1057</v>
      </c>
      <c r="L703" s="434">
        <v>128.63258524947227</v>
      </c>
      <c r="M703" s="434">
        <v>16</v>
      </c>
      <c r="N703" s="435">
        <v>2058.1213639915563</v>
      </c>
    </row>
    <row r="704" spans="1:14" ht="14.4" customHeight="1" x14ac:dyDescent="0.3">
      <c r="A704" s="430" t="s">
        <v>737</v>
      </c>
      <c r="B704" s="431" t="s">
        <v>4028</v>
      </c>
      <c r="C704" s="432" t="s">
        <v>2342</v>
      </c>
      <c r="D704" s="433" t="s">
        <v>4047</v>
      </c>
      <c r="E704" s="432" t="s">
        <v>388</v>
      </c>
      <c r="F704" s="433" t="s">
        <v>4075</v>
      </c>
      <c r="G704" s="432" t="s">
        <v>381</v>
      </c>
      <c r="H704" s="432" t="s">
        <v>1058</v>
      </c>
      <c r="I704" s="432" t="s">
        <v>1059</v>
      </c>
      <c r="J704" s="432" t="s">
        <v>1060</v>
      </c>
      <c r="K704" s="432" t="s">
        <v>1061</v>
      </c>
      <c r="L704" s="434">
        <v>86.13666666666667</v>
      </c>
      <c r="M704" s="434">
        <v>9</v>
      </c>
      <c r="N704" s="435">
        <v>775.23</v>
      </c>
    </row>
    <row r="705" spans="1:14" ht="14.4" customHeight="1" x14ac:dyDescent="0.3">
      <c r="A705" s="430" t="s">
        <v>737</v>
      </c>
      <c r="B705" s="431" t="s">
        <v>4028</v>
      </c>
      <c r="C705" s="432" t="s">
        <v>2342</v>
      </c>
      <c r="D705" s="433" t="s">
        <v>4047</v>
      </c>
      <c r="E705" s="432" t="s">
        <v>388</v>
      </c>
      <c r="F705" s="433" t="s">
        <v>4075</v>
      </c>
      <c r="G705" s="432" t="s">
        <v>381</v>
      </c>
      <c r="H705" s="432" t="s">
        <v>2387</v>
      </c>
      <c r="I705" s="432" t="s">
        <v>2388</v>
      </c>
      <c r="J705" s="432" t="s">
        <v>2389</v>
      </c>
      <c r="K705" s="432" t="s">
        <v>2390</v>
      </c>
      <c r="L705" s="434">
        <v>48.68</v>
      </c>
      <c r="M705" s="434">
        <v>7</v>
      </c>
      <c r="N705" s="435">
        <v>340.76</v>
      </c>
    </row>
    <row r="706" spans="1:14" ht="14.4" customHeight="1" x14ac:dyDescent="0.3">
      <c r="A706" s="430" t="s">
        <v>737</v>
      </c>
      <c r="B706" s="431" t="s">
        <v>4028</v>
      </c>
      <c r="C706" s="432" t="s">
        <v>2342</v>
      </c>
      <c r="D706" s="433" t="s">
        <v>4047</v>
      </c>
      <c r="E706" s="432" t="s">
        <v>388</v>
      </c>
      <c r="F706" s="433" t="s">
        <v>4075</v>
      </c>
      <c r="G706" s="432" t="s">
        <v>381</v>
      </c>
      <c r="H706" s="432" t="s">
        <v>1062</v>
      </c>
      <c r="I706" s="432" t="s">
        <v>1062</v>
      </c>
      <c r="J706" s="432" t="s">
        <v>903</v>
      </c>
      <c r="K706" s="432" t="s">
        <v>1063</v>
      </c>
      <c r="L706" s="434">
        <v>108.24980316164992</v>
      </c>
      <c r="M706" s="434">
        <v>5</v>
      </c>
      <c r="N706" s="435">
        <v>541.24901580824962</v>
      </c>
    </row>
    <row r="707" spans="1:14" ht="14.4" customHeight="1" x14ac:dyDescent="0.3">
      <c r="A707" s="430" t="s">
        <v>737</v>
      </c>
      <c r="B707" s="431" t="s">
        <v>4028</v>
      </c>
      <c r="C707" s="432" t="s">
        <v>2342</v>
      </c>
      <c r="D707" s="433" t="s">
        <v>4047</v>
      </c>
      <c r="E707" s="432" t="s">
        <v>388</v>
      </c>
      <c r="F707" s="433" t="s">
        <v>4075</v>
      </c>
      <c r="G707" s="432" t="s">
        <v>381</v>
      </c>
      <c r="H707" s="432" t="s">
        <v>1068</v>
      </c>
      <c r="I707" s="432" t="s">
        <v>1069</v>
      </c>
      <c r="J707" s="432" t="s">
        <v>1066</v>
      </c>
      <c r="K707" s="432" t="s">
        <v>1070</v>
      </c>
      <c r="L707" s="434">
        <v>210.07858238304979</v>
      </c>
      <c r="M707" s="434">
        <v>14</v>
      </c>
      <c r="N707" s="435">
        <v>2941.1001533626973</v>
      </c>
    </row>
    <row r="708" spans="1:14" ht="14.4" customHeight="1" x14ac:dyDescent="0.3">
      <c r="A708" s="430" t="s">
        <v>737</v>
      </c>
      <c r="B708" s="431" t="s">
        <v>4028</v>
      </c>
      <c r="C708" s="432" t="s">
        <v>2342</v>
      </c>
      <c r="D708" s="433" t="s">
        <v>4047</v>
      </c>
      <c r="E708" s="432" t="s">
        <v>388</v>
      </c>
      <c r="F708" s="433" t="s">
        <v>4075</v>
      </c>
      <c r="G708" s="432" t="s">
        <v>381</v>
      </c>
      <c r="H708" s="432" t="s">
        <v>415</v>
      </c>
      <c r="I708" s="432" t="s">
        <v>416</v>
      </c>
      <c r="J708" s="432" t="s">
        <v>417</v>
      </c>
      <c r="K708" s="432" t="s">
        <v>418</v>
      </c>
      <c r="L708" s="434">
        <v>375.79996368789898</v>
      </c>
      <c r="M708" s="434">
        <v>133</v>
      </c>
      <c r="N708" s="435">
        <v>49981.395170490563</v>
      </c>
    </row>
    <row r="709" spans="1:14" ht="14.4" customHeight="1" x14ac:dyDescent="0.3">
      <c r="A709" s="430" t="s">
        <v>737</v>
      </c>
      <c r="B709" s="431" t="s">
        <v>4028</v>
      </c>
      <c r="C709" s="432" t="s">
        <v>2342</v>
      </c>
      <c r="D709" s="433" t="s">
        <v>4047</v>
      </c>
      <c r="E709" s="432" t="s">
        <v>388</v>
      </c>
      <c r="F709" s="433" t="s">
        <v>4075</v>
      </c>
      <c r="G709" s="432" t="s">
        <v>381</v>
      </c>
      <c r="H709" s="432" t="s">
        <v>2391</v>
      </c>
      <c r="I709" s="432" t="s">
        <v>2392</v>
      </c>
      <c r="J709" s="432" t="s">
        <v>2393</v>
      </c>
      <c r="K709" s="432" t="s">
        <v>1946</v>
      </c>
      <c r="L709" s="434">
        <v>39.289633766376284</v>
      </c>
      <c r="M709" s="434">
        <v>2</v>
      </c>
      <c r="N709" s="435">
        <v>78.579267532752567</v>
      </c>
    </row>
    <row r="710" spans="1:14" ht="14.4" customHeight="1" x14ac:dyDescent="0.3">
      <c r="A710" s="430" t="s">
        <v>737</v>
      </c>
      <c r="B710" s="431" t="s">
        <v>4028</v>
      </c>
      <c r="C710" s="432" t="s">
        <v>2342</v>
      </c>
      <c r="D710" s="433" t="s">
        <v>4047</v>
      </c>
      <c r="E710" s="432" t="s">
        <v>388</v>
      </c>
      <c r="F710" s="433" t="s">
        <v>4075</v>
      </c>
      <c r="G710" s="432" t="s">
        <v>381</v>
      </c>
      <c r="H710" s="432" t="s">
        <v>1079</v>
      </c>
      <c r="I710" s="432" t="s">
        <v>1080</v>
      </c>
      <c r="J710" s="432" t="s">
        <v>1081</v>
      </c>
      <c r="K710" s="432" t="s">
        <v>1082</v>
      </c>
      <c r="L710" s="434">
        <v>129.88</v>
      </c>
      <c r="M710" s="434">
        <v>1</v>
      </c>
      <c r="N710" s="435">
        <v>129.88</v>
      </c>
    </row>
    <row r="711" spans="1:14" ht="14.4" customHeight="1" x14ac:dyDescent="0.3">
      <c r="A711" s="430" t="s">
        <v>737</v>
      </c>
      <c r="B711" s="431" t="s">
        <v>4028</v>
      </c>
      <c r="C711" s="432" t="s">
        <v>2342</v>
      </c>
      <c r="D711" s="433" t="s">
        <v>4047</v>
      </c>
      <c r="E711" s="432" t="s">
        <v>388</v>
      </c>
      <c r="F711" s="433" t="s">
        <v>4075</v>
      </c>
      <c r="G711" s="432" t="s">
        <v>381</v>
      </c>
      <c r="H711" s="432" t="s">
        <v>1086</v>
      </c>
      <c r="I711" s="432" t="s">
        <v>1087</v>
      </c>
      <c r="J711" s="432" t="s">
        <v>1088</v>
      </c>
      <c r="K711" s="432" t="s">
        <v>1089</v>
      </c>
      <c r="L711" s="434">
        <v>60.3</v>
      </c>
      <c r="M711" s="434">
        <v>2</v>
      </c>
      <c r="N711" s="435">
        <v>120.6</v>
      </c>
    </row>
    <row r="712" spans="1:14" ht="14.4" customHeight="1" x14ac:dyDescent="0.3">
      <c r="A712" s="430" t="s">
        <v>737</v>
      </c>
      <c r="B712" s="431" t="s">
        <v>4028</v>
      </c>
      <c r="C712" s="432" t="s">
        <v>2342</v>
      </c>
      <c r="D712" s="433" t="s">
        <v>4047</v>
      </c>
      <c r="E712" s="432" t="s">
        <v>388</v>
      </c>
      <c r="F712" s="433" t="s">
        <v>4075</v>
      </c>
      <c r="G712" s="432" t="s">
        <v>381</v>
      </c>
      <c r="H712" s="432" t="s">
        <v>1094</v>
      </c>
      <c r="I712" s="432" t="s">
        <v>1095</v>
      </c>
      <c r="J712" s="432" t="s">
        <v>1096</v>
      </c>
      <c r="K712" s="432" t="s">
        <v>1097</v>
      </c>
      <c r="L712" s="434">
        <v>219.9195268507446</v>
      </c>
      <c r="M712" s="434">
        <v>191</v>
      </c>
      <c r="N712" s="435">
        <v>42004.629628492221</v>
      </c>
    </row>
    <row r="713" spans="1:14" ht="14.4" customHeight="1" x14ac:dyDescent="0.3">
      <c r="A713" s="430" t="s">
        <v>737</v>
      </c>
      <c r="B713" s="431" t="s">
        <v>4028</v>
      </c>
      <c r="C713" s="432" t="s">
        <v>2342</v>
      </c>
      <c r="D713" s="433" t="s">
        <v>4047</v>
      </c>
      <c r="E713" s="432" t="s">
        <v>388</v>
      </c>
      <c r="F713" s="433" t="s">
        <v>4075</v>
      </c>
      <c r="G713" s="432" t="s">
        <v>381</v>
      </c>
      <c r="H713" s="432" t="s">
        <v>1101</v>
      </c>
      <c r="I713" s="432" t="s">
        <v>1102</v>
      </c>
      <c r="J713" s="432" t="s">
        <v>1103</v>
      </c>
      <c r="K713" s="432" t="s">
        <v>1104</v>
      </c>
      <c r="L713" s="434">
        <v>161.29407644054126</v>
      </c>
      <c r="M713" s="434">
        <v>51</v>
      </c>
      <c r="N713" s="435">
        <v>8225.9978984676036</v>
      </c>
    </row>
    <row r="714" spans="1:14" ht="14.4" customHeight="1" x14ac:dyDescent="0.3">
      <c r="A714" s="430" t="s">
        <v>737</v>
      </c>
      <c r="B714" s="431" t="s">
        <v>4028</v>
      </c>
      <c r="C714" s="432" t="s">
        <v>2342</v>
      </c>
      <c r="D714" s="433" t="s">
        <v>4047</v>
      </c>
      <c r="E714" s="432" t="s">
        <v>388</v>
      </c>
      <c r="F714" s="433" t="s">
        <v>4075</v>
      </c>
      <c r="G714" s="432" t="s">
        <v>381</v>
      </c>
      <c r="H714" s="432" t="s">
        <v>2394</v>
      </c>
      <c r="I714" s="432" t="s">
        <v>394</v>
      </c>
      <c r="J714" s="432" t="s">
        <v>2395</v>
      </c>
      <c r="K714" s="432"/>
      <c r="L714" s="434">
        <v>145.24475297803585</v>
      </c>
      <c r="M714" s="434">
        <v>11</v>
      </c>
      <c r="N714" s="435">
        <v>1597.6922827583944</v>
      </c>
    </row>
    <row r="715" spans="1:14" ht="14.4" customHeight="1" x14ac:dyDescent="0.3">
      <c r="A715" s="430" t="s">
        <v>737</v>
      </c>
      <c r="B715" s="431" t="s">
        <v>4028</v>
      </c>
      <c r="C715" s="432" t="s">
        <v>2342</v>
      </c>
      <c r="D715" s="433" t="s">
        <v>4047</v>
      </c>
      <c r="E715" s="432" t="s">
        <v>388</v>
      </c>
      <c r="F715" s="433" t="s">
        <v>4075</v>
      </c>
      <c r="G715" s="432" t="s">
        <v>381</v>
      </c>
      <c r="H715" s="432" t="s">
        <v>1109</v>
      </c>
      <c r="I715" s="432" t="s">
        <v>394</v>
      </c>
      <c r="J715" s="432" t="s">
        <v>1110</v>
      </c>
      <c r="K715" s="432"/>
      <c r="L715" s="434">
        <v>98.09948163175514</v>
      </c>
      <c r="M715" s="434">
        <v>54</v>
      </c>
      <c r="N715" s="435">
        <v>5297.3720081147776</v>
      </c>
    </row>
    <row r="716" spans="1:14" ht="14.4" customHeight="1" x14ac:dyDescent="0.3">
      <c r="A716" s="430" t="s">
        <v>737</v>
      </c>
      <c r="B716" s="431" t="s">
        <v>4028</v>
      </c>
      <c r="C716" s="432" t="s">
        <v>2342</v>
      </c>
      <c r="D716" s="433" t="s">
        <v>4047</v>
      </c>
      <c r="E716" s="432" t="s">
        <v>388</v>
      </c>
      <c r="F716" s="433" t="s">
        <v>4075</v>
      </c>
      <c r="G716" s="432" t="s">
        <v>381</v>
      </c>
      <c r="H716" s="432" t="s">
        <v>1111</v>
      </c>
      <c r="I716" s="432" t="s">
        <v>1112</v>
      </c>
      <c r="J716" s="432" t="s">
        <v>1113</v>
      </c>
      <c r="K716" s="432" t="s">
        <v>1114</v>
      </c>
      <c r="L716" s="434">
        <v>69.975151572896522</v>
      </c>
      <c r="M716" s="434">
        <v>41</v>
      </c>
      <c r="N716" s="435">
        <v>2868.9812144887574</v>
      </c>
    </row>
    <row r="717" spans="1:14" ht="14.4" customHeight="1" x14ac:dyDescent="0.3">
      <c r="A717" s="430" t="s">
        <v>737</v>
      </c>
      <c r="B717" s="431" t="s">
        <v>4028</v>
      </c>
      <c r="C717" s="432" t="s">
        <v>2342</v>
      </c>
      <c r="D717" s="433" t="s">
        <v>4047</v>
      </c>
      <c r="E717" s="432" t="s">
        <v>388</v>
      </c>
      <c r="F717" s="433" t="s">
        <v>4075</v>
      </c>
      <c r="G717" s="432" t="s">
        <v>381</v>
      </c>
      <c r="H717" s="432" t="s">
        <v>1119</v>
      </c>
      <c r="I717" s="432" t="s">
        <v>394</v>
      </c>
      <c r="J717" s="432" t="s">
        <v>1120</v>
      </c>
      <c r="K717" s="432" t="s">
        <v>1121</v>
      </c>
      <c r="L717" s="434">
        <v>1377.5093333333334</v>
      </c>
      <c r="M717" s="434">
        <v>3</v>
      </c>
      <c r="N717" s="435">
        <v>4132.5280000000002</v>
      </c>
    </row>
    <row r="718" spans="1:14" ht="14.4" customHeight="1" x14ac:dyDescent="0.3">
      <c r="A718" s="430" t="s">
        <v>737</v>
      </c>
      <c r="B718" s="431" t="s">
        <v>4028</v>
      </c>
      <c r="C718" s="432" t="s">
        <v>2342</v>
      </c>
      <c r="D718" s="433" t="s">
        <v>4047</v>
      </c>
      <c r="E718" s="432" t="s">
        <v>388</v>
      </c>
      <c r="F718" s="433" t="s">
        <v>4075</v>
      </c>
      <c r="G718" s="432" t="s">
        <v>381</v>
      </c>
      <c r="H718" s="432" t="s">
        <v>1122</v>
      </c>
      <c r="I718" s="432" t="s">
        <v>1123</v>
      </c>
      <c r="J718" s="432" t="s">
        <v>1092</v>
      </c>
      <c r="K718" s="432" t="s">
        <v>1124</v>
      </c>
      <c r="L718" s="434">
        <v>58.249999880407877</v>
      </c>
      <c r="M718" s="434">
        <v>22</v>
      </c>
      <c r="N718" s="435">
        <v>1281.4999973689733</v>
      </c>
    </row>
    <row r="719" spans="1:14" ht="14.4" customHeight="1" x14ac:dyDescent="0.3">
      <c r="A719" s="430" t="s">
        <v>737</v>
      </c>
      <c r="B719" s="431" t="s">
        <v>4028</v>
      </c>
      <c r="C719" s="432" t="s">
        <v>2342</v>
      </c>
      <c r="D719" s="433" t="s">
        <v>4047</v>
      </c>
      <c r="E719" s="432" t="s">
        <v>388</v>
      </c>
      <c r="F719" s="433" t="s">
        <v>4075</v>
      </c>
      <c r="G719" s="432" t="s">
        <v>381</v>
      </c>
      <c r="H719" s="432" t="s">
        <v>1145</v>
      </c>
      <c r="I719" s="432" t="s">
        <v>1146</v>
      </c>
      <c r="J719" s="432" t="s">
        <v>1147</v>
      </c>
      <c r="K719" s="432"/>
      <c r="L719" s="434">
        <v>132.28388822956745</v>
      </c>
      <c r="M719" s="434">
        <v>233</v>
      </c>
      <c r="N719" s="435">
        <v>30822.145957489218</v>
      </c>
    </row>
    <row r="720" spans="1:14" ht="14.4" customHeight="1" x14ac:dyDescent="0.3">
      <c r="A720" s="430" t="s">
        <v>737</v>
      </c>
      <c r="B720" s="431" t="s">
        <v>4028</v>
      </c>
      <c r="C720" s="432" t="s">
        <v>2342</v>
      </c>
      <c r="D720" s="433" t="s">
        <v>4047</v>
      </c>
      <c r="E720" s="432" t="s">
        <v>388</v>
      </c>
      <c r="F720" s="433" t="s">
        <v>4075</v>
      </c>
      <c r="G720" s="432" t="s">
        <v>381</v>
      </c>
      <c r="H720" s="432" t="s">
        <v>1152</v>
      </c>
      <c r="I720" s="432" t="s">
        <v>1153</v>
      </c>
      <c r="J720" s="432" t="s">
        <v>1154</v>
      </c>
      <c r="K720" s="432" t="s">
        <v>1155</v>
      </c>
      <c r="L720" s="434">
        <v>638.45000000000005</v>
      </c>
      <c r="M720" s="434">
        <v>1</v>
      </c>
      <c r="N720" s="435">
        <v>638.45000000000005</v>
      </c>
    </row>
    <row r="721" spans="1:14" ht="14.4" customHeight="1" x14ac:dyDescent="0.3">
      <c r="A721" s="430" t="s">
        <v>737</v>
      </c>
      <c r="B721" s="431" t="s">
        <v>4028</v>
      </c>
      <c r="C721" s="432" t="s">
        <v>2342</v>
      </c>
      <c r="D721" s="433" t="s">
        <v>4047</v>
      </c>
      <c r="E721" s="432" t="s">
        <v>388</v>
      </c>
      <c r="F721" s="433" t="s">
        <v>4075</v>
      </c>
      <c r="G721" s="432" t="s">
        <v>381</v>
      </c>
      <c r="H721" s="432" t="s">
        <v>2396</v>
      </c>
      <c r="I721" s="432" t="s">
        <v>2397</v>
      </c>
      <c r="J721" s="432" t="s">
        <v>2398</v>
      </c>
      <c r="K721" s="432" t="s">
        <v>2399</v>
      </c>
      <c r="L721" s="434">
        <v>761.0569999999999</v>
      </c>
      <c r="M721" s="434">
        <v>6</v>
      </c>
      <c r="N721" s="435">
        <v>4566.3419999999996</v>
      </c>
    </row>
    <row r="722" spans="1:14" ht="14.4" customHeight="1" x14ac:dyDescent="0.3">
      <c r="A722" s="430" t="s">
        <v>737</v>
      </c>
      <c r="B722" s="431" t="s">
        <v>4028</v>
      </c>
      <c r="C722" s="432" t="s">
        <v>2342</v>
      </c>
      <c r="D722" s="433" t="s">
        <v>4047</v>
      </c>
      <c r="E722" s="432" t="s">
        <v>388</v>
      </c>
      <c r="F722" s="433" t="s">
        <v>4075</v>
      </c>
      <c r="G722" s="432" t="s">
        <v>381</v>
      </c>
      <c r="H722" s="432" t="s">
        <v>1171</v>
      </c>
      <c r="I722" s="432" t="s">
        <v>1172</v>
      </c>
      <c r="J722" s="432" t="s">
        <v>977</v>
      </c>
      <c r="K722" s="432" t="s">
        <v>1173</v>
      </c>
      <c r="L722" s="434">
        <v>61.863130739170892</v>
      </c>
      <c r="M722" s="434">
        <v>164</v>
      </c>
      <c r="N722" s="435">
        <v>10145.553441224027</v>
      </c>
    </row>
    <row r="723" spans="1:14" ht="14.4" customHeight="1" x14ac:dyDescent="0.3">
      <c r="A723" s="430" t="s">
        <v>737</v>
      </c>
      <c r="B723" s="431" t="s">
        <v>4028</v>
      </c>
      <c r="C723" s="432" t="s">
        <v>2342</v>
      </c>
      <c r="D723" s="433" t="s">
        <v>4047</v>
      </c>
      <c r="E723" s="432" t="s">
        <v>388</v>
      </c>
      <c r="F723" s="433" t="s">
        <v>4075</v>
      </c>
      <c r="G723" s="432" t="s">
        <v>381</v>
      </c>
      <c r="H723" s="432" t="s">
        <v>1174</v>
      </c>
      <c r="I723" s="432" t="s">
        <v>1175</v>
      </c>
      <c r="J723" s="432" t="s">
        <v>1081</v>
      </c>
      <c r="K723" s="432" t="s">
        <v>1176</v>
      </c>
      <c r="L723" s="434">
        <v>257.18000000000006</v>
      </c>
      <c r="M723" s="434">
        <v>2</v>
      </c>
      <c r="N723" s="435">
        <v>514.36000000000013</v>
      </c>
    </row>
    <row r="724" spans="1:14" ht="14.4" customHeight="1" x14ac:dyDescent="0.3">
      <c r="A724" s="430" t="s">
        <v>737</v>
      </c>
      <c r="B724" s="431" t="s">
        <v>4028</v>
      </c>
      <c r="C724" s="432" t="s">
        <v>2342</v>
      </c>
      <c r="D724" s="433" t="s">
        <v>4047</v>
      </c>
      <c r="E724" s="432" t="s">
        <v>388</v>
      </c>
      <c r="F724" s="433" t="s">
        <v>4075</v>
      </c>
      <c r="G724" s="432" t="s">
        <v>381</v>
      </c>
      <c r="H724" s="432" t="s">
        <v>1180</v>
      </c>
      <c r="I724" s="432" t="s">
        <v>1181</v>
      </c>
      <c r="J724" s="432" t="s">
        <v>1182</v>
      </c>
      <c r="K724" s="432" t="s">
        <v>1183</v>
      </c>
      <c r="L724" s="434">
        <v>100.17999999999999</v>
      </c>
      <c r="M724" s="434">
        <v>2</v>
      </c>
      <c r="N724" s="435">
        <v>200.35999999999999</v>
      </c>
    </row>
    <row r="725" spans="1:14" ht="14.4" customHeight="1" x14ac:dyDescent="0.3">
      <c r="A725" s="430" t="s">
        <v>737</v>
      </c>
      <c r="B725" s="431" t="s">
        <v>4028</v>
      </c>
      <c r="C725" s="432" t="s">
        <v>2342</v>
      </c>
      <c r="D725" s="433" t="s">
        <v>4047</v>
      </c>
      <c r="E725" s="432" t="s">
        <v>388</v>
      </c>
      <c r="F725" s="433" t="s">
        <v>4075</v>
      </c>
      <c r="G725" s="432" t="s">
        <v>381</v>
      </c>
      <c r="H725" s="432" t="s">
        <v>1187</v>
      </c>
      <c r="I725" s="432" t="s">
        <v>1188</v>
      </c>
      <c r="J725" s="432" t="s">
        <v>1189</v>
      </c>
      <c r="K725" s="432" t="s">
        <v>1190</v>
      </c>
      <c r="L725" s="434">
        <v>185.83000000000007</v>
      </c>
      <c r="M725" s="434">
        <v>2</v>
      </c>
      <c r="N725" s="435">
        <v>371.66000000000014</v>
      </c>
    </row>
    <row r="726" spans="1:14" ht="14.4" customHeight="1" x14ac:dyDescent="0.3">
      <c r="A726" s="430" t="s">
        <v>737</v>
      </c>
      <c r="B726" s="431" t="s">
        <v>4028</v>
      </c>
      <c r="C726" s="432" t="s">
        <v>2342</v>
      </c>
      <c r="D726" s="433" t="s">
        <v>4047</v>
      </c>
      <c r="E726" s="432" t="s">
        <v>388</v>
      </c>
      <c r="F726" s="433" t="s">
        <v>4075</v>
      </c>
      <c r="G726" s="432" t="s">
        <v>381</v>
      </c>
      <c r="H726" s="432" t="s">
        <v>1198</v>
      </c>
      <c r="I726" s="432" t="s">
        <v>1199</v>
      </c>
      <c r="J726" s="432" t="s">
        <v>1200</v>
      </c>
      <c r="K726" s="432" t="s">
        <v>1201</v>
      </c>
      <c r="L726" s="434">
        <v>27.670000000000009</v>
      </c>
      <c r="M726" s="434">
        <v>1</v>
      </c>
      <c r="N726" s="435">
        <v>27.670000000000009</v>
      </c>
    </row>
    <row r="727" spans="1:14" ht="14.4" customHeight="1" x14ac:dyDescent="0.3">
      <c r="A727" s="430" t="s">
        <v>737</v>
      </c>
      <c r="B727" s="431" t="s">
        <v>4028</v>
      </c>
      <c r="C727" s="432" t="s">
        <v>2342</v>
      </c>
      <c r="D727" s="433" t="s">
        <v>4047</v>
      </c>
      <c r="E727" s="432" t="s">
        <v>388</v>
      </c>
      <c r="F727" s="433" t="s">
        <v>4075</v>
      </c>
      <c r="G727" s="432" t="s">
        <v>381</v>
      </c>
      <c r="H727" s="432" t="s">
        <v>629</v>
      </c>
      <c r="I727" s="432" t="s">
        <v>394</v>
      </c>
      <c r="J727" s="432" t="s">
        <v>630</v>
      </c>
      <c r="K727" s="432" t="s">
        <v>631</v>
      </c>
      <c r="L727" s="434">
        <v>170.81000316481521</v>
      </c>
      <c r="M727" s="434">
        <v>46</v>
      </c>
      <c r="N727" s="435">
        <v>7857.2601455815002</v>
      </c>
    </row>
    <row r="728" spans="1:14" ht="14.4" customHeight="1" x14ac:dyDescent="0.3">
      <c r="A728" s="430" t="s">
        <v>737</v>
      </c>
      <c r="B728" s="431" t="s">
        <v>4028</v>
      </c>
      <c r="C728" s="432" t="s">
        <v>2342</v>
      </c>
      <c r="D728" s="433" t="s">
        <v>4047</v>
      </c>
      <c r="E728" s="432" t="s">
        <v>388</v>
      </c>
      <c r="F728" s="433" t="s">
        <v>4075</v>
      </c>
      <c r="G728" s="432" t="s">
        <v>381</v>
      </c>
      <c r="H728" s="432" t="s">
        <v>2400</v>
      </c>
      <c r="I728" s="432" t="s">
        <v>2401</v>
      </c>
      <c r="J728" s="432" t="s">
        <v>2402</v>
      </c>
      <c r="K728" s="432" t="s">
        <v>2403</v>
      </c>
      <c r="L728" s="434">
        <v>176.51351430286851</v>
      </c>
      <c r="M728" s="434">
        <v>10</v>
      </c>
      <c r="N728" s="435">
        <v>1765.1351430286852</v>
      </c>
    </row>
    <row r="729" spans="1:14" ht="14.4" customHeight="1" x14ac:dyDescent="0.3">
      <c r="A729" s="430" t="s">
        <v>737</v>
      </c>
      <c r="B729" s="431" t="s">
        <v>4028</v>
      </c>
      <c r="C729" s="432" t="s">
        <v>2342</v>
      </c>
      <c r="D729" s="433" t="s">
        <v>4047</v>
      </c>
      <c r="E729" s="432" t="s">
        <v>388</v>
      </c>
      <c r="F729" s="433" t="s">
        <v>4075</v>
      </c>
      <c r="G729" s="432" t="s">
        <v>381</v>
      </c>
      <c r="H729" s="432" t="s">
        <v>426</v>
      </c>
      <c r="I729" s="432" t="s">
        <v>394</v>
      </c>
      <c r="J729" s="432" t="s">
        <v>427</v>
      </c>
      <c r="K729" s="432"/>
      <c r="L729" s="434">
        <v>191.13197914929509</v>
      </c>
      <c r="M729" s="434">
        <v>10</v>
      </c>
      <c r="N729" s="435">
        <v>1911.319791492951</v>
      </c>
    </row>
    <row r="730" spans="1:14" ht="14.4" customHeight="1" x14ac:dyDescent="0.3">
      <c r="A730" s="430" t="s">
        <v>737</v>
      </c>
      <c r="B730" s="431" t="s">
        <v>4028</v>
      </c>
      <c r="C730" s="432" t="s">
        <v>2342</v>
      </c>
      <c r="D730" s="433" t="s">
        <v>4047</v>
      </c>
      <c r="E730" s="432" t="s">
        <v>388</v>
      </c>
      <c r="F730" s="433" t="s">
        <v>4075</v>
      </c>
      <c r="G730" s="432" t="s">
        <v>381</v>
      </c>
      <c r="H730" s="432" t="s">
        <v>1212</v>
      </c>
      <c r="I730" s="432" t="s">
        <v>394</v>
      </c>
      <c r="J730" s="432" t="s">
        <v>1213</v>
      </c>
      <c r="K730" s="432"/>
      <c r="L730" s="434">
        <v>162.88999999999996</v>
      </c>
      <c r="M730" s="434">
        <v>12</v>
      </c>
      <c r="N730" s="435">
        <v>1954.6799999999996</v>
      </c>
    </row>
    <row r="731" spans="1:14" ht="14.4" customHeight="1" x14ac:dyDescent="0.3">
      <c r="A731" s="430" t="s">
        <v>737</v>
      </c>
      <c r="B731" s="431" t="s">
        <v>4028</v>
      </c>
      <c r="C731" s="432" t="s">
        <v>2342</v>
      </c>
      <c r="D731" s="433" t="s">
        <v>4047</v>
      </c>
      <c r="E731" s="432" t="s">
        <v>388</v>
      </c>
      <c r="F731" s="433" t="s">
        <v>4075</v>
      </c>
      <c r="G731" s="432" t="s">
        <v>381</v>
      </c>
      <c r="H731" s="432" t="s">
        <v>1214</v>
      </c>
      <c r="I731" s="432" t="s">
        <v>1214</v>
      </c>
      <c r="J731" s="432" t="s">
        <v>782</v>
      </c>
      <c r="K731" s="432" t="s">
        <v>1215</v>
      </c>
      <c r="L731" s="434">
        <v>192.50017020055753</v>
      </c>
      <c r="M731" s="434">
        <v>13</v>
      </c>
      <c r="N731" s="435">
        <v>2502.5022126072481</v>
      </c>
    </row>
    <row r="732" spans="1:14" ht="14.4" customHeight="1" x14ac:dyDescent="0.3">
      <c r="A732" s="430" t="s">
        <v>737</v>
      </c>
      <c r="B732" s="431" t="s">
        <v>4028</v>
      </c>
      <c r="C732" s="432" t="s">
        <v>2342</v>
      </c>
      <c r="D732" s="433" t="s">
        <v>4047</v>
      </c>
      <c r="E732" s="432" t="s">
        <v>388</v>
      </c>
      <c r="F732" s="433" t="s">
        <v>4075</v>
      </c>
      <c r="G732" s="432" t="s">
        <v>381</v>
      </c>
      <c r="H732" s="432" t="s">
        <v>1223</v>
      </c>
      <c r="I732" s="432" t="s">
        <v>1224</v>
      </c>
      <c r="J732" s="432" t="s">
        <v>820</v>
      </c>
      <c r="K732" s="432" t="s">
        <v>1225</v>
      </c>
      <c r="L732" s="434">
        <v>42.170002064003192</v>
      </c>
      <c r="M732" s="434">
        <v>3</v>
      </c>
      <c r="N732" s="435">
        <v>126.51000619200958</v>
      </c>
    </row>
    <row r="733" spans="1:14" ht="14.4" customHeight="1" x14ac:dyDescent="0.3">
      <c r="A733" s="430" t="s">
        <v>737</v>
      </c>
      <c r="B733" s="431" t="s">
        <v>4028</v>
      </c>
      <c r="C733" s="432" t="s">
        <v>2342</v>
      </c>
      <c r="D733" s="433" t="s">
        <v>4047</v>
      </c>
      <c r="E733" s="432" t="s">
        <v>388</v>
      </c>
      <c r="F733" s="433" t="s">
        <v>4075</v>
      </c>
      <c r="G733" s="432" t="s">
        <v>381</v>
      </c>
      <c r="H733" s="432" t="s">
        <v>1226</v>
      </c>
      <c r="I733" s="432" t="s">
        <v>1227</v>
      </c>
      <c r="J733" s="432" t="s">
        <v>1228</v>
      </c>
      <c r="K733" s="432" t="s">
        <v>402</v>
      </c>
      <c r="L733" s="434">
        <v>124.68071975591548</v>
      </c>
      <c r="M733" s="434">
        <v>935</v>
      </c>
      <c r="N733" s="435">
        <v>116576.47297178097</v>
      </c>
    </row>
    <row r="734" spans="1:14" ht="14.4" customHeight="1" x14ac:dyDescent="0.3">
      <c r="A734" s="430" t="s">
        <v>737</v>
      </c>
      <c r="B734" s="431" t="s">
        <v>4028</v>
      </c>
      <c r="C734" s="432" t="s">
        <v>2342</v>
      </c>
      <c r="D734" s="433" t="s">
        <v>4047</v>
      </c>
      <c r="E734" s="432" t="s">
        <v>388</v>
      </c>
      <c r="F734" s="433" t="s">
        <v>4075</v>
      </c>
      <c r="G734" s="432" t="s">
        <v>381</v>
      </c>
      <c r="H734" s="432" t="s">
        <v>2404</v>
      </c>
      <c r="I734" s="432" t="s">
        <v>2405</v>
      </c>
      <c r="J734" s="432" t="s">
        <v>2406</v>
      </c>
      <c r="K734" s="432" t="s">
        <v>2407</v>
      </c>
      <c r="L734" s="434">
        <v>60.27999572362355</v>
      </c>
      <c r="M734" s="434">
        <v>23</v>
      </c>
      <c r="N734" s="435">
        <v>1386.4399016433417</v>
      </c>
    </row>
    <row r="735" spans="1:14" ht="14.4" customHeight="1" x14ac:dyDescent="0.3">
      <c r="A735" s="430" t="s">
        <v>737</v>
      </c>
      <c r="B735" s="431" t="s">
        <v>4028</v>
      </c>
      <c r="C735" s="432" t="s">
        <v>2342</v>
      </c>
      <c r="D735" s="433" t="s">
        <v>4047</v>
      </c>
      <c r="E735" s="432" t="s">
        <v>388</v>
      </c>
      <c r="F735" s="433" t="s">
        <v>4075</v>
      </c>
      <c r="G735" s="432" t="s">
        <v>381</v>
      </c>
      <c r="H735" s="432" t="s">
        <v>1237</v>
      </c>
      <c r="I735" s="432" t="s">
        <v>1238</v>
      </c>
      <c r="J735" s="432" t="s">
        <v>1239</v>
      </c>
      <c r="K735" s="432" t="s">
        <v>1240</v>
      </c>
      <c r="L735" s="434">
        <v>666.52</v>
      </c>
      <c r="M735" s="434">
        <v>3</v>
      </c>
      <c r="N735" s="435">
        <v>1999.56</v>
      </c>
    </row>
    <row r="736" spans="1:14" ht="14.4" customHeight="1" x14ac:dyDescent="0.3">
      <c r="A736" s="430" t="s">
        <v>737</v>
      </c>
      <c r="B736" s="431" t="s">
        <v>4028</v>
      </c>
      <c r="C736" s="432" t="s">
        <v>2342</v>
      </c>
      <c r="D736" s="433" t="s">
        <v>4047</v>
      </c>
      <c r="E736" s="432" t="s">
        <v>388</v>
      </c>
      <c r="F736" s="433" t="s">
        <v>4075</v>
      </c>
      <c r="G736" s="432" t="s">
        <v>381</v>
      </c>
      <c r="H736" s="432" t="s">
        <v>1241</v>
      </c>
      <c r="I736" s="432" t="s">
        <v>1242</v>
      </c>
      <c r="J736" s="432" t="s">
        <v>1243</v>
      </c>
      <c r="K736" s="432" t="s">
        <v>1244</v>
      </c>
      <c r="L736" s="434">
        <v>1592.7999948446977</v>
      </c>
      <c r="M736" s="434">
        <v>61</v>
      </c>
      <c r="N736" s="435">
        <v>97160.799685526566</v>
      </c>
    </row>
    <row r="737" spans="1:14" ht="14.4" customHeight="1" x14ac:dyDescent="0.3">
      <c r="A737" s="430" t="s">
        <v>737</v>
      </c>
      <c r="B737" s="431" t="s">
        <v>4028</v>
      </c>
      <c r="C737" s="432" t="s">
        <v>2342</v>
      </c>
      <c r="D737" s="433" t="s">
        <v>4047</v>
      </c>
      <c r="E737" s="432" t="s">
        <v>388</v>
      </c>
      <c r="F737" s="433" t="s">
        <v>4075</v>
      </c>
      <c r="G737" s="432" t="s">
        <v>381</v>
      </c>
      <c r="H737" s="432" t="s">
        <v>1245</v>
      </c>
      <c r="I737" s="432" t="s">
        <v>1246</v>
      </c>
      <c r="J737" s="432" t="s">
        <v>1247</v>
      </c>
      <c r="K737" s="432" t="s">
        <v>1248</v>
      </c>
      <c r="L737" s="434">
        <v>74.87998247798329</v>
      </c>
      <c r="M737" s="434">
        <v>86</v>
      </c>
      <c r="N737" s="435">
        <v>6439.6784931065631</v>
      </c>
    </row>
    <row r="738" spans="1:14" ht="14.4" customHeight="1" x14ac:dyDescent="0.3">
      <c r="A738" s="430" t="s">
        <v>737</v>
      </c>
      <c r="B738" s="431" t="s">
        <v>4028</v>
      </c>
      <c r="C738" s="432" t="s">
        <v>2342</v>
      </c>
      <c r="D738" s="433" t="s">
        <v>4047</v>
      </c>
      <c r="E738" s="432" t="s">
        <v>388</v>
      </c>
      <c r="F738" s="433" t="s">
        <v>4075</v>
      </c>
      <c r="G738" s="432" t="s">
        <v>381</v>
      </c>
      <c r="H738" s="432" t="s">
        <v>1253</v>
      </c>
      <c r="I738" s="432" t="s">
        <v>1254</v>
      </c>
      <c r="J738" s="432" t="s">
        <v>931</v>
      </c>
      <c r="K738" s="432" t="s">
        <v>1255</v>
      </c>
      <c r="L738" s="434">
        <v>242.000001814109</v>
      </c>
      <c r="M738" s="434">
        <v>409</v>
      </c>
      <c r="N738" s="435">
        <v>98978.00074197058</v>
      </c>
    </row>
    <row r="739" spans="1:14" ht="14.4" customHeight="1" x14ac:dyDescent="0.3">
      <c r="A739" s="430" t="s">
        <v>737</v>
      </c>
      <c r="B739" s="431" t="s">
        <v>4028</v>
      </c>
      <c r="C739" s="432" t="s">
        <v>2342</v>
      </c>
      <c r="D739" s="433" t="s">
        <v>4047</v>
      </c>
      <c r="E739" s="432" t="s">
        <v>388</v>
      </c>
      <c r="F739" s="433" t="s">
        <v>4075</v>
      </c>
      <c r="G739" s="432" t="s">
        <v>381</v>
      </c>
      <c r="H739" s="432" t="s">
        <v>2408</v>
      </c>
      <c r="I739" s="432" t="s">
        <v>2409</v>
      </c>
      <c r="J739" s="432" t="s">
        <v>2410</v>
      </c>
      <c r="K739" s="432" t="s">
        <v>2411</v>
      </c>
      <c r="L739" s="434">
        <v>1704.56</v>
      </c>
      <c r="M739" s="434">
        <v>37</v>
      </c>
      <c r="N739" s="435">
        <v>63068.72</v>
      </c>
    </row>
    <row r="740" spans="1:14" ht="14.4" customHeight="1" x14ac:dyDescent="0.3">
      <c r="A740" s="430" t="s">
        <v>737</v>
      </c>
      <c r="B740" s="431" t="s">
        <v>4028</v>
      </c>
      <c r="C740" s="432" t="s">
        <v>2342</v>
      </c>
      <c r="D740" s="433" t="s">
        <v>4047</v>
      </c>
      <c r="E740" s="432" t="s">
        <v>388</v>
      </c>
      <c r="F740" s="433" t="s">
        <v>4075</v>
      </c>
      <c r="G740" s="432" t="s">
        <v>381</v>
      </c>
      <c r="H740" s="432" t="s">
        <v>1274</v>
      </c>
      <c r="I740" s="432" t="s">
        <v>1275</v>
      </c>
      <c r="J740" s="432" t="s">
        <v>1276</v>
      </c>
      <c r="K740" s="432" t="s">
        <v>1277</v>
      </c>
      <c r="L740" s="434">
        <v>91.109628680571589</v>
      </c>
      <c r="M740" s="434">
        <v>1</v>
      </c>
      <c r="N740" s="435">
        <v>91.109628680571589</v>
      </c>
    </row>
    <row r="741" spans="1:14" ht="14.4" customHeight="1" x14ac:dyDescent="0.3">
      <c r="A741" s="430" t="s">
        <v>737</v>
      </c>
      <c r="B741" s="431" t="s">
        <v>4028</v>
      </c>
      <c r="C741" s="432" t="s">
        <v>2342</v>
      </c>
      <c r="D741" s="433" t="s">
        <v>4047</v>
      </c>
      <c r="E741" s="432" t="s">
        <v>388</v>
      </c>
      <c r="F741" s="433" t="s">
        <v>4075</v>
      </c>
      <c r="G741" s="432" t="s">
        <v>381</v>
      </c>
      <c r="H741" s="432" t="s">
        <v>1282</v>
      </c>
      <c r="I741" s="432" t="s">
        <v>1283</v>
      </c>
      <c r="J741" s="432" t="s">
        <v>1284</v>
      </c>
      <c r="K741" s="432" t="s">
        <v>1285</v>
      </c>
      <c r="L741" s="434">
        <v>188.88000000000002</v>
      </c>
      <c r="M741" s="434">
        <v>21</v>
      </c>
      <c r="N741" s="435">
        <v>3966.4800000000005</v>
      </c>
    </row>
    <row r="742" spans="1:14" ht="14.4" customHeight="1" x14ac:dyDescent="0.3">
      <c r="A742" s="430" t="s">
        <v>737</v>
      </c>
      <c r="B742" s="431" t="s">
        <v>4028</v>
      </c>
      <c r="C742" s="432" t="s">
        <v>2342</v>
      </c>
      <c r="D742" s="433" t="s">
        <v>4047</v>
      </c>
      <c r="E742" s="432" t="s">
        <v>388</v>
      </c>
      <c r="F742" s="433" t="s">
        <v>4075</v>
      </c>
      <c r="G742" s="432" t="s">
        <v>381</v>
      </c>
      <c r="H742" s="432" t="s">
        <v>1294</v>
      </c>
      <c r="I742" s="432" t="s">
        <v>1295</v>
      </c>
      <c r="J742" s="432" t="s">
        <v>643</v>
      </c>
      <c r="K742" s="432" t="s">
        <v>1296</v>
      </c>
      <c r="L742" s="434">
        <v>20.759396724510239</v>
      </c>
      <c r="M742" s="434">
        <v>1440</v>
      </c>
      <c r="N742" s="435">
        <v>29893.531283294742</v>
      </c>
    </row>
    <row r="743" spans="1:14" ht="14.4" customHeight="1" x14ac:dyDescent="0.3">
      <c r="A743" s="430" t="s">
        <v>737</v>
      </c>
      <c r="B743" s="431" t="s">
        <v>4028</v>
      </c>
      <c r="C743" s="432" t="s">
        <v>2342</v>
      </c>
      <c r="D743" s="433" t="s">
        <v>4047</v>
      </c>
      <c r="E743" s="432" t="s">
        <v>388</v>
      </c>
      <c r="F743" s="433" t="s">
        <v>4075</v>
      </c>
      <c r="G743" s="432" t="s">
        <v>381</v>
      </c>
      <c r="H743" s="432" t="s">
        <v>1300</v>
      </c>
      <c r="I743" s="432" t="s">
        <v>1301</v>
      </c>
      <c r="J743" s="432" t="s">
        <v>1302</v>
      </c>
      <c r="K743" s="432" t="s">
        <v>1303</v>
      </c>
      <c r="L743" s="434">
        <v>68.789999999999978</v>
      </c>
      <c r="M743" s="434">
        <v>2</v>
      </c>
      <c r="N743" s="435">
        <v>137.57999999999996</v>
      </c>
    </row>
    <row r="744" spans="1:14" ht="14.4" customHeight="1" x14ac:dyDescent="0.3">
      <c r="A744" s="430" t="s">
        <v>737</v>
      </c>
      <c r="B744" s="431" t="s">
        <v>4028</v>
      </c>
      <c r="C744" s="432" t="s">
        <v>2342</v>
      </c>
      <c r="D744" s="433" t="s">
        <v>4047</v>
      </c>
      <c r="E744" s="432" t="s">
        <v>388</v>
      </c>
      <c r="F744" s="433" t="s">
        <v>4075</v>
      </c>
      <c r="G744" s="432" t="s">
        <v>381</v>
      </c>
      <c r="H744" s="432" t="s">
        <v>1317</v>
      </c>
      <c r="I744" s="432" t="s">
        <v>394</v>
      </c>
      <c r="J744" s="432" t="s">
        <v>1318</v>
      </c>
      <c r="K744" s="432"/>
      <c r="L744" s="434">
        <v>116.07991308697227</v>
      </c>
      <c r="M744" s="434">
        <v>22</v>
      </c>
      <c r="N744" s="435">
        <v>2553.7580879133898</v>
      </c>
    </row>
    <row r="745" spans="1:14" ht="14.4" customHeight="1" x14ac:dyDescent="0.3">
      <c r="A745" s="430" t="s">
        <v>737</v>
      </c>
      <c r="B745" s="431" t="s">
        <v>4028</v>
      </c>
      <c r="C745" s="432" t="s">
        <v>2342</v>
      </c>
      <c r="D745" s="433" t="s">
        <v>4047</v>
      </c>
      <c r="E745" s="432" t="s">
        <v>388</v>
      </c>
      <c r="F745" s="433" t="s">
        <v>4075</v>
      </c>
      <c r="G745" s="432" t="s">
        <v>381</v>
      </c>
      <c r="H745" s="432" t="s">
        <v>1319</v>
      </c>
      <c r="I745" s="432" t="s">
        <v>394</v>
      </c>
      <c r="J745" s="432" t="s">
        <v>1320</v>
      </c>
      <c r="K745" s="432"/>
      <c r="L745" s="434">
        <v>148.24</v>
      </c>
      <c r="M745" s="434">
        <v>3</v>
      </c>
      <c r="N745" s="435">
        <v>444.72</v>
      </c>
    </row>
    <row r="746" spans="1:14" ht="14.4" customHeight="1" x14ac:dyDescent="0.3">
      <c r="A746" s="430" t="s">
        <v>737</v>
      </c>
      <c r="B746" s="431" t="s">
        <v>4028</v>
      </c>
      <c r="C746" s="432" t="s">
        <v>2342</v>
      </c>
      <c r="D746" s="433" t="s">
        <v>4047</v>
      </c>
      <c r="E746" s="432" t="s">
        <v>388</v>
      </c>
      <c r="F746" s="433" t="s">
        <v>4075</v>
      </c>
      <c r="G746" s="432" t="s">
        <v>381</v>
      </c>
      <c r="H746" s="432" t="s">
        <v>1321</v>
      </c>
      <c r="I746" s="432" t="s">
        <v>1322</v>
      </c>
      <c r="J746" s="432" t="s">
        <v>1323</v>
      </c>
      <c r="K746" s="432" t="s">
        <v>1324</v>
      </c>
      <c r="L746" s="434">
        <v>180.16000000000003</v>
      </c>
      <c r="M746" s="434">
        <v>1</v>
      </c>
      <c r="N746" s="435">
        <v>180.16000000000003</v>
      </c>
    </row>
    <row r="747" spans="1:14" ht="14.4" customHeight="1" x14ac:dyDescent="0.3">
      <c r="A747" s="430" t="s">
        <v>737</v>
      </c>
      <c r="B747" s="431" t="s">
        <v>4028</v>
      </c>
      <c r="C747" s="432" t="s">
        <v>2342</v>
      </c>
      <c r="D747" s="433" t="s">
        <v>4047</v>
      </c>
      <c r="E747" s="432" t="s">
        <v>388</v>
      </c>
      <c r="F747" s="433" t="s">
        <v>4075</v>
      </c>
      <c r="G747" s="432" t="s">
        <v>381</v>
      </c>
      <c r="H747" s="432" t="s">
        <v>2412</v>
      </c>
      <c r="I747" s="432" t="s">
        <v>2413</v>
      </c>
      <c r="J747" s="432" t="s">
        <v>2414</v>
      </c>
      <c r="K747" s="432" t="s">
        <v>2415</v>
      </c>
      <c r="L747" s="434">
        <v>47.633220502932787</v>
      </c>
      <c r="M747" s="434">
        <v>62</v>
      </c>
      <c r="N747" s="435">
        <v>2953.2596711818328</v>
      </c>
    </row>
    <row r="748" spans="1:14" ht="14.4" customHeight="1" x14ac:dyDescent="0.3">
      <c r="A748" s="430" t="s">
        <v>737</v>
      </c>
      <c r="B748" s="431" t="s">
        <v>4028</v>
      </c>
      <c r="C748" s="432" t="s">
        <v>2342</v>
      </c>
      <c r="D748" s="433" t="s">
        <v>4047</v>
      </c>
      <c r="E748" s="432" t="s">
        <v>388</v>
      </c>
      <c r="F748" s="433" t="s">
        <v>4075</v>
      </c>
      <c r="G748" s="432" t="s">
        <v>381</v>
      </c>
      <c r="H748" s="432" t="s">
        <v>2416</v>
      </c>
      <c r="I748" s="432" t="s">
        <v>2417</v>
      </c>
      <c r="J748" s="432" t="s">
        <v>2418</v>
      </c>
      <c r="K748" s="432" t="s">
        <v>2419</v>
      </c>
      <c r="L748" s="434">
        <v>56.489999999999966</v>
      </c>
      <c r="M748" s="434">
        <v>2</v>
      </c>
      <c r="N748" s="435">
        <v>112.97999999999993</v>
      </c>
    </row>
    <row r="749" spans="1:14" ht="14.4" customHeight="1" x14ac:dyDescent="0.3">
      <c r="A749" s="430" t="s">
        <v>737</v>
      </c>
      <c r="B749" s="431" t="s">
        <v>4028</v>
      </c>
      <c r="C749" s="432" t="s">
        <v>2342</v>
      </c>
      <c r="D749" s="433" t="s">
        <v>4047</v>
      </c>
      <c r="E749" s="432" t="s">
        <v>388</v>
      </c>
      <c r="F749" s="433" t="s">
        <v>4075</v>
      </c>
      <c r="G749" s="432" t="s">
        <v>381</v>
      </c>
      <c r="H749" s="432" t="s">
        <v>1329</v>
      </c>
      <c r="I749" s="432" t="s">
        <v>1330</v>
      </c>
      <c r="J749" s="432" t="s">
        <v>405</v>
      </c>
      <c r="K749" s="432" t="s">
        <v>1331</v>
      </c>
      <c r="L749" s="434">
        <v>69.623539223133065</v>
      </c>
      <c r="M749" s="434">
        <v>17</v>
      </c>
      <c r="N749" s="435">
        <v>1183.6001667932621</v>
      </c>
    </row>
    <row r="750" spans="1:14" ht="14.4" customHeight="1" x14ac:dyDescent="0.3">
      <c r="A750" s="430" t="s">
        <v>737</v>
      </c>
      <c r="B750" s="431" t="s">
        <v>4028</v>
      </c>
      <c r="C750" s="432" t="s">
        <v>2342</v>
      </c>
      <c r="D750" s="433" t="s">
        <v>4047</v>
      </c>
      <c r="E750" s="432" t="s">
        <v>388</v>
      </c>
      <c r="F750" s="433" t="s">
        <v>4075</v>
      </c>
      <c r="G750" s="432" t="s">
        <v>381</v>
      </c>
      <c r="H750" s="432" t="s">
        <v>2420</v>
      </c>
      <c r="I750" s="432" t="s">
        <v>2421</v>
      </c>
      <c r="J750" s="432" t="s">
        <v>852</v>
      </c>
      <c r="K750" s="432" t="s">
        <v>2422</v>
      </c>
      <c r="L750" s="434">
        <v>154.03</v>
      </c>
      <c r="M750" s="434">
        <v>3</v>
      </c>
      <c r="N750" s="435">
        <v>462.09000000000003</v>
      </c>
    </row>
    <row r="751" spans="1:14" ht="14.4" customHeight="1" x14ac:dyDescent="0.3">
      <c r="A751" s="430" t="s">
        <v>737</v>
      </c>
      <c r="B751" s="431" t="s">
        <v>4028</v>
      </c>
      <c r="C751" s="432" t="s">
        <v>2342</v>
      </c>
      <c r="D751" s="433" t="s">
        <v>4047</v>
      </c>
      <c r="E751" s="432" t="s">
        <v>388</v>
      </c>
      <c r="F751" s="433" t="s">
        <v>4075</v>
      </c>
      <c r="G751" s="432" t="s">
        <v>381</v>
      </c>
      <c r="H751" s="432" t="s">
        <v>2423</v>
      </c>
      <c r="I751" s="432" t="s">
        <v>2424</v>
      </c>
      <c r="J751" s="432" t="s">
        <v>2425</v>
      </c>
      <c r="K751" s="432" t="s">
        <v>2426</v>
      </c>
      <c r="L751" s="434">
        <v>2866.3800000000006</v>
      </c>
      <c r="M751" s="434">
        <v>8</v>
      </c>
      <c r="N751" s="435">
        <v>22931.040000000005</v>
      </c>
    </row>
    <row r="752" spans="1:14" ht="14.4" customHeight="1" x14ac:dyDescent="0.3">
      <c r="A752" s="430" t="s">
        <v>737</v>
      </c>
      <c r="B752" s="431" t="s">
        <v>4028</v>
      </c>
      <c r="C752" s="432" t="s">
        <v>2342</v>
      </c>
      <c r="D752" s="433" t="s">
        <v>4047</v>
      </c>
      <c r="E752" s="432" t="s">
        <v>388</v>
      </c>
      <c r="F752" s="433" t="s">
        <v>4075</v>
      </c>
      <c r="G752" s="432" t="s">
        <v>381</v>
      </c>
      <c r="H752" s="432" t="s">
        <v>2427</v>
      </c>
      <c r="I752" s="432" t="s">
        <v>394</v>
      </c>
      <c r="J752" s="432" t="s">
        <v>2428</v>
      </c>
      <c r="K752" s="432"/>
      <c r="L752" s="434">
        <v>75.16597641129627</v>
      </c>
      <c r="M752" s="434">
        <v>8</v>
      </c>
      <c r="N752" s="435">
        <v>601.32781129037016</v>
      </c>
    </row>
    <row r="753" spans="1:14" ht="14.4" customHeight="1" x14ac:dyDescent="0.3">
      <c r="A753" s="430" t="s">
        <v>737</v>
      </c>
      <c r="B753" s="431" t="s">
        <v>4028</v>
      </c>
      <c r="C753" s="432" t="s">
        <v>2342</v>
      </c>
      <c r="D753" s="433" t="s">
        <v>4047</v>
      </c>
      <c r="E753" s="432" t="s">
        <v>388</v>
      </c>
      <c r="F753" s="433" t="s">
        <v>4075</v>
      </c>
      <c r="G753" s="432" t="s">
        <v>381</v>
      </c>
      <c r="H753" s="432" t="s">
        <v>2429</v>
      </c>
      <c r="I753" s="432" t="s">
        <v>2430</v>
      </c>
      <c r="J753" s="432" t="s">
        <v>2431</v>
      </c>
      <c r="K753" s="432" t="s">
        <v>810</v>
      </c>
      <c r="L753" s="434">
        <v>71.00991129730275</v>
      </c>
      <c r="M753" s="434">
        <v>613</v>
      </c>
      <c r="N753" s="435">
        <v>43529.075625246587</v>
      </c>
    </row>
    <row r="754" spans="1:14" ht="14.4" customHeight="1" x14ac:dyDescent="0.3">
      <c r="A754" s="430" t="s">
        <v>737</v>
      </c>
      <c r="B754" s="431" t="s">
        <v>4028</v>
      </c>
      <c r="C754" s="432" t="s">
        <v>2342</v>
      </c>
      <c r="D754" s="433" t="s">
        <v>4047</v>
      </c>
      <c r="E754" s="432" t="s">
        <v>388</v>
      </c>
      <c r="F754" s="433" t="s">
        <v>4075</v>
      </c>
      <c r="G754" s="432" t="s">
        <v>381</v>
      </c>
      <c r="H754" s="432" t="s">
        <v>1332</v>
      </c>
      <c r="I754" s="432" t="s">
        <v>1333</v>
      </c>
      <c r="J754" s="432" t="s">
        <v>1334</v>
      </c>
      <c r="K754" s="432" t="s">
        <v>563</v>
      </c>
      <c r="L754" s="434">
        <v>42.610617141078293</v>
      </c>
      <c r="M754" s="434">
        <v>49</v>
      </c>
      <c r="N754" s="435">
        <v>2087.9202399128362</v>
      </c>
    </row>
    <row r="755" spans="1:14" ht="14.4" customHeight="1" x14ac:dyDescent="0.3">
      <c r="A755" s="430" t="s">
        <v>737</v>
      </c>
      <c r="B755" s="431" t="s">
        <v>4028</v>
      </c>
      <c r="C755" s="432" t="s">
        <v>2342</v>
      </c>
      <c r="D755" s="433" t="s">
        <v>4047</v>
      </c>
      <c r="E755" s="432" t="s">
        <v>388</v>
      </c>
      <c r="F755" s="433" t="s">
        <v>4075</v>
      </c>
      <c r="G755" s="432" t="s">
        <v>381</v>
      </c>
      <c r="H755" s="432" t="s">
        <v>2432</v>
      </c>
      <c r="I755" s="432" t="s">
        <v>2433</v>
      </c>
      <c r="J755" s="432" t="s">
        <v>2434</v>
      </c>
      <c r="K755" s="432" t="s">
        <v>2435</v>
      </c>
      <c r="L755" s="434">
        <v>877.45263157894726</v>
      </c>
      <c r="M755" s="434">
        <v>19</v>
      </c>
      <c r="N755" s="435">
        <v>16671.599999999999</v>
      </c>
    </row>
    <row r="756" spans="1:14" ht="14.4" customHeight="1" x14ac:dyDescent="0.3">
      <c r="A756" s="430" t="s">
        <v>737</v>
      </c>
      <c r="B756" s="431" t="s">
        <v>4028</v>
      </c>
      <c r="C756" s="432" t="s">
        <v>2342</v>
      </c>
      <c r="D756" s="433" t="s">
        <v>4047</v>
      </c>
      <c r="E756" s="432" t="s">
        <v>388</v>
      </c>
      <c r="F756" s="433" t="s">
        <v>4075</v>
      </c>
      <c r="G756" s="432" t="s">
        <v>381</v>
      </c>
      <c r="H756" s="432" t="s">
        <v>2436</v>
      </c>
      <c r="I756" s="432" t="s">
        <v>2437</v>
      </c>
      <c r="J756" s="432" t="s">
        <v>2438</v>
      </c>
      <c r="K756" s="432" t="s">
        <v>2439</v>
      </c>
      <c r="L756" s="434">
        <v>266.22575039114872</v>
      </c>
      <c r="M756" s="434">
        <v>38</v>
      </c>
      <c r="N756" s="435">
        <v>10116.578514863651</v>
      </c>
    </row>
    <row r="757" spans="1:14" ht="14.4" customHeight="1" x14ac:dyDescent="0.3">
      <c r="A757" s="430" t="s">
        <v>737</v>
      </c>
      <c r="B757" s="431" t="s">
        <v>4028</v>
      </c>
      <c r="C757" s="432" t="s">
        <v>2342</v>
      </c>
      <c r="D757" s="433" t="s">
        <v>4047</v>
      </c>
      <c r="E757" s="432" t="s">
        <v>388</v>
      </c>
      <c r="F757" s="433" t="s">
        <v>4075</v>
      </c>
      <c r="G757" s="432" t="s">
        <v>381</v>
      </c>
      <c r="H757" s="432" t="s">
        <v>2440</v>
      </c>
      <c r="I757" s="432" t="s">
        <v>2441</v>
      </c>
      <c r="J757" s="432" t="s">
        <v>2442</v>
      </c>
      <c r="K757" s="432" t="s">
        <v>2443</v>
      </c>
      <c r="L757" s="434">
        <v>78.529414399053792</v>
      </c>
      <c r="M757" s="434">
        <v>5</v>
      </c>
      <c r="N757" s="435">
        <v>392.64707199526896</v>
      </c>
    </row>
    <row r="758" spans="1:14" ht="14.4" customHeight="1" x14ac:dyDescent="0.3">
      <c r="A758" s="430" t="s">
        <v>737</v>
      </c>
      <c r="B758" s="431" t="s">
        <v>4028</v>
      </c>
      <c r="C758" s="432" t="s">
        <v>2342</v>
      </c>
      <c r="D758" s="433" t="s">
        <v>4047</v>
      </c>
      <c r="E758" s="432" t="s">
        <v>388</v>
      </c>
      <c r="F758" s="433" t="s">
        <v>4075</v>
      </c>
      <c r="G758" s="432" t="s">
        <v>381</v>
      </c>
      <c r="H758" s="432" t="s">
        <v>2444</v>
      </c>
      <c r="I758" s="432" t="s">
        <v>2445</v>
      </c>
      <c r="J758" s="432" t="s">
        <v>2446</v>
      </c>
      <c r="K758" s="432" t="s">
        <v>1427</v>
      </c>
      <c r="L758" s="434">
        <v>30.269999999999996</v>
      </c>
      <c r="M758" s="434">
        <v>174</v>
      </c>
      <c r="N758" s="435">
        <v>5266.98</v>
      </c>
    </row>
    <row r="759" spans="1:14" ht="14.4" customHeight="1" x14ac:dyDescent="0.3">
      <c r="A759" s="430" t="s">
        <v>737</v>
      </c>
      <c r="B759" s="431" t="s">
        <v>4028</v>
      </c>
      <c r="C759" s="432" t="s">
        <v>2342</v>
      </c>
      <c r="D759" s="433" t="s">
        <v>4047</v>
      </c>
      <c r="E759" s="432" t="s">
        <v>388</v>
      </c>
      <c r="F759" s="433" t="s">
        <v>4075</v>
      </c>
      <c r="G759" s="432" t="s">
        <v>381</v>
      </c>
      <c r="H759" s="432" t="s">
        <v>641</v>
      </c>
      <c r="I759" s="432" t="s">
        <v>642</v>
      </c>
      <c r="J759" s="432" t="s">
        <v>643</v>
      </c>
      <c r="K759" s="432" t="s">
        <v>644</v>
      </c>
      <c r="L759" s="434">
        <v>21.879968096668044</v>
      </c>
      <c r="M759" s="434">
        <v>255.83</v>
      </c>
      <c r="N759" s="435">
        <v>5597.552238170586</v>
      </c>
    </row>
    <row r="760" spans="1:14" ht="14.4" customHeight="1" x14ac:dyDescent="0.3">
      <c r="A760" s="430" t="s">
        <v>737</v>
      </c>
      <c r="B760" s="431" t="s">
        <v>4028</v>
      </c>
      <c r="C760" s="432" t="s">
        <v>2342</v>
      </c>
      <c r="D760" s="433" t="s">
        <v>4047</v>
      </c>
      <c r="E760" s="432" t="s">
        <v>388</v>
      </c>
      <c r="F760" s="433" t="s">
        <v>4075</v>
      </c>
      <c r="G760" s="432" t="s">
        <v>381</v>
      </c>
      <c r="H760" s="432" t="s">
        <v>1335</v>
      </c>
      <c r="I760" s="432" t="s">
        <v>1336</v>
      </c>
      <c r="J760" s="432" t="s">
        <v>1337</v>
      </c>
      <c r="K760" s="432" t="s">
        <v>1338</v>
      </c>
      <c r="L760" s="434">
        <v>1333.3466680332347</v>
      </c>
      <c r="M760" s="434">
        <v>8</v>
      </c>
      <c r="N760" s="435">
        <v>10666.773344265877</v>
      </c>
    </row>
    <row r="761" spans="1:14" ht="14.4" customHeight="1" x14ac:dyDescent="0.3">
      <c r="A761" s="430" t="s">
        <v>737</v>
      </c>
      <c r="B761" s="431" t="s">
        <v>4028</v>
      </c>
      <c r="C761" s="432" t="s">
        <v>2342</v>
      </c>
      <c r="D761" s="433" t="s">
        <v>4047</v>
      </c>
      <c r="E761" s="432" t="s">
        <v>388</v>
      </c>
      <c r="F761" s="433" t="s">
        <v>4075</v>
      </c>
      <c r="G761" s="432" t="s">
        <v>381</v>
      </c>
      <c r="H761" s="432" t="s">
        <v>1343</v>
      </c>
      <c r="I761" s="432" t="s">
        <v>1344</v>
      </c>
      <c r="J761" s="432" t="s">
        <v>764</v>
      </c>
      <c r="K761" s="432" t="s">
        <v>1345</v>
      </c>
      <c r="L761" s="434">
        <v>85.73496194128353</v>
      </c>
      <c r="M761" s="434">
        <v>102</v>
      </c>
      <c r="N761" s="435">
        <v>8744.9661180109197</v>
      </c>
    </row>
    <row r="762" spans="1:14" ht="14.4" customHeight="1" x14ac:dyDescent="0.3">
      <c r="A762" s="430" t="s">
        <v>737</v>
      </c>
      <c r="B762" s="431" t="s">
        <v>4028</v>
      </c>
      <c r="C762" s="432" t="s">
        <v>2342</v>
      </c>
      <c r="D762" s="433" t="s">
        <v>4047</v>
      </c>
      <c r="E762" s="432" t="s">
        <v>388</v>
      </c>
      <c r="F762" s="433" t="s">
        <v>4075</v>
      </c>
      <c r="G762" s="432" t="s">
        <v>381</v>
      </c>
      <c r="H762" s="432" t="s">
        <v>2447</v>
      </c>
      <c r="I762" s="432" t="s">
        <v>2448</v>
      </c>
      <c r="J762" s="432" t="s">
        <v>2449</v>
      </c>
      <c r="K762" s="432" t="s">
        <v>2450</v>
      </c>
      <c r="L762" s="434">
        <v>17492.481000000003</v>
      </c>
      <c r="M762" s="434">
        <v>10</v>
      </c>
      <c r="N762" s="435">
        <v>174924.81000000003</v>
      </c>
    </row>
    <row r="763" spans="1:14" ht="14.4" customHeight="1" x14ac:dyDescent="0.3">
      <c r="A763" s="430" t="s">
        <v>737</v>
      </c>
      <c r="B763" s="431" t="s">
        <v>4028</v>
      </c>
      <c r="C763" s="432" t="s">
        <v>2342</v>
      </c>
      <c r="D763" s="433" t="s">
        <v>4047</v>
      </c>
      <c r="E763" s="432" t="s">
        <v>388</v>
      </c>
      <c r="F763" s="433" t="s">
        <v>4075</v>
      </c>
      <c r="G763" s="432" t="s">
        <v>381</v>
      </c>
      <c r="H763" s="432" t="s">
        <v>2451</v>
      </c>
      <c r="I763" s="432" t="s">
        <v>394</v>
      </c>
      <c r="J763" s="432" t="s">
        <v>2452</v>
      </c>
      <c r="K763" s="432"/>
      <c r="L763" s="434">
        <v>36.905000000000001</v>
      </c>
      <c r="M763" s="434">
        <v>60</v>
      </c>
      <c r="N763" s="435">
        <v>2214.3000000000002</v>
      </c>
    </row>
    <row r="764" spans="1:14" ht="14.4" customHeight="1" x14ac:dyDescent="0.3">
      <c r="A764" s="430" t="s">
        <v>737</v>
      </c>
      <c r="B764" s="431" t="s">
        <v>4028</v>
      </c>
      <c r="C764" s="432" t="s">
        <v>2342</v>
      </c>
      <c r="D764" s="433" t="s">
        <v>4047</v>
      </c>
      <c r="E764" s="432" t="s">
        <v>388</v>
      </c>
      <c r="F764" s="433" t="s">
        <v>4075</v>
      </c>
      <c r="G764" s="432" t="s">
        <v>381</v>
      </c>
      <c r="H764" s="432" t="s">
        <v>2453</v>
      </c>
      <c r="I764" s="432" t="s">
        <v>394</v>
      </c>
      <c r="J764" s="432" t="s">
        <v>2454</v>
      </c>
      <c r="K764" s="432" t="s">
        <v>2455</v>
      </c>
      <c r="L764" s="434">
        <v>471.5</v>
      </c>
      <c r="M764" s="434">
        <v>472</v>
      </c>
      <c r="N764" s="435">
        <v>222548</v>
      </c>
    </row>
    <row r="765" spans="1:14" ht="14.4" customHeight="1" x14ac:dyDescent="0.3">
      <c r="A765" s="430" t="s">
        <v>737</v>
      </c>
      <c r="B765" s="431" t="s">
        <v>4028</v>
      </c>
      <c r="C765" s="432" t="s">
        <v>2342</v>
      </c>
      <c r="D765" s="433" t="s">
        <v>4047</v>
      </c>
      <c r="E765" s="432" t="s">
        <v>388</v>
      </c>
      <c r="F765" s="433" t="s">
        <v>4075</v>
      </c>
      <c r="G765" s="432" t="s">
        <v>381</v>
      </c>
      <c r="H765" s="432" t="s">
        <v>2456</v>
      </c>
      <c r="I765" s="432" t="s">
        <v>2457</v>
      </c>
      <c r="J765" s="432" t="s">
        <v>2458</v>
      </c>
      <c r="K765" s="432" t="s">
        <v>2407</v>
      </c>
      <c r="L765" s="434">
        <v>57.939999999999969</v>
      </c>
      <c r="M765" s="434">
        <v>4</v>
      </c>
      <c r="N765" s="435">
        <v>231.75999999999988</v>
      </c>
    </row>
    <row r="766" spans="1:14" ht="14.4" customHeight="1" x14ac:dyDescent="0.3">
      <c r="A766" s="430" t="s">
        <v>737</v>
      </c>
      <c r="B766" s="431" t="s">
        <v>4028</v>
      </c>
      <c r="C766" s="432" t="s">
        <v>2342</v>
      </c>
      <c r="D766" s="433" t="s">
        <v>4047</v>
      </c>
      <c r="E766" s="432" t="s">
        <v>388</v>
      </c>
      <c r="F766" s="433" t="s">
        <v>4075</v>
      </c>
      <c r="G766" s="432" t="s">
        <v>381</v>
      </c>
      <c r="H766" s="432" t="s">
        <v>1348</v>
      </c>
      <c r="I766" s="432" t="s">
        <v>1349</v>
      </c>
      <c r="J766" s="432" t="s">
        <v>1350</v>
      </c>
      <c r="K766" s="432" t="s">
        <v>1351</v>
      </c>
      <c r="L766" s="434">
        <v>257.89888059701497</v>
      </c>
      <c r="M766" s="434">
        <v>134</v>
      </c>
      <c r="N766" s="435">
        <v>34558.450000000004</v>
      </c>
    </row>
    <row r="767" spans="1:14" ht="14.4" customHeight="1" x14ac:dyDescent="0.3">
      <c r="A767" s="430" t="s">
        <v>737</v>
      </c>
      <c r="B767" s="431" t="s">
        <v>4028</v>
      </c>
      <c r="C767" s="432" t="s">
        <v>2342</v>
      </c>
      <c r="D767" s="433" t="s">
        <v>4047</v>
      </c>
      <c r="E767" s="432" t="s">
        <v>388</v>
      </c>
      <c r="F767" s="433" t="s">
        <v>4075</v>
      </c>
      <c r="G767" s="432" t="s">
        <v>381</v>
      </c>
      <c r="H767" s="432" t="s">
        <v>2459</v>
      </c>
      <c r="I767" s="432" t="s">
        <v>2460</v>
      </c>
      <c r="J767" s="432" t="s">
        <v>2461</v>
      </c>
      <c r="K767" s="432" t="s">
        <v>2462</v>
      </c>
      <c r="L767" s="434">
        <v>285.99999999999994</v>
      </c>
      <c r="M767" s="434">
        <v>1</v>
      </c>
      <c r="N767" s="435">
        <v>285.99999999999994</v>
      </c>
    </row>
    <row r="768" spans="1:14" ht="14.4" customHeight="1" x14ac:dyDescent="0.3">
      <c r="A768" s="430" t="s">
        <v>737</v>
      </c>
      <c r="B768" s="431" t="s">
        <v>4028</v>
      </c>
      <c r="C768" s="432" t="s">
        <v>2342</v>
      </c>
      <c r="D768" s="433" t="s">
        <v>4047</v>
      </c>
      <c r="E768" s="432" t="s">
        <v>388</v>
      </c>
      <c r="F768" s="433" t="s">
        <v>4075</v>
      </c>
      <c r="G768" s="432" t="s">
        <v>381</v>
      </c>
      <c r="H768" s="432" t="s">
        <v>1356</v>
      </c>
      <c r="I768" s="432" t="s">
        <v>1357</v>
      </c>
      <c r="J768" s="432" t="s">
        <v>1358</v>
      </c>
      <c r="K768" s="432" t="s">
        <v>1359</v>
      </c>
      <c r="L768" s="434">
        <v>58.87</v>
      </c>
      <c r="M768" s="434">
        <v>13</v>
      </c>
      <c r="N768" s="435">
        <v>765.31</v>
      </c>
    </row>
    <row r="769" spans="1:14" ht="14.4" customHeight="1" x14ac:dyDescent="0.3">
      <c r="A769" s="430" t="s">
        <v>737</v>
      </c>
      <c r="B769" s="431" t="s">
        <v>4028</v>
      </c>
      <c r="C769" s="432" t="s">
        <v>2342</v>
      </c>
      <c r="D769" s="433" t="s">
        <v>4047</v>
      </c>
      <c r="E769" s="432" t="s">
        <v>388</v>
      </c>
      <c r="F769" s="433" t="s">
        <v>4075</v>
      </c>
      <c r="G769" s="432" t="s">
        <v>381</v>
      </c>
      <c r="H769" s="432" t="s">
        <v>438</v>
      </c>
      <c r="I769" s="432" t="s">
        <v>439</v>
      </c>
      <c r="J769" s="432" t="s">
        <v>440</v>
      </c>
      <c r="K769" s="432" t="s">
        <v>441</v>
      </c>
      <c r="L769" s="434">
        <v>537.87</v>
      </c>
      <c r="M769" s="434">
        <v>1</v>
      </c>
      <c r="N769" s="435">
        <v>537.87</v>
      </c>
    </row>
    <row r="770" spans="1:14" ht="14.4" customHeight="1" x14ac:dyDescent="0.3">
      <c r="A770" s="430" t="s">
        <v>737</v>
      </c>
      <c r="B770" s="431" t="s">
        <v>4028</v>
      </c>
      <c r="C770" s="432" t="s">
        <v>2342</v>
      </c>
      <c r="D770" s="433" t="s">
        <v>4047</v>
      </c>
      <c r="E770" s="432" t="s">
        <v>388</v>
      </c>
      <c r="F770" s="433" t="s">
        <v>4075</v>
      </c>
      <c r="G770" s="432" t="s">
        <v>381</v>
      </c>
      <c r="H770" s="432" t="s">
        <v>442</v>
      </c>
      <c r="I770" s="432" t="s">
        <v>443</v>
      </c>
      <c r="J770" s="432" t="s">
        <v>440</v>
      </c>
      <c r="K770" s="432" t="s">
        <v>444</v>
      </c>
      <c r="L770" s="434">
        <v>312.83999999999997</v>
      </c>
      <c r="M770" s="434">
        <v>1</v>
      </c>
      <c r="N770" s="435">
        <v>312.83999999999997</v>
      </c>
    </row>
    <row r="771" spans="1:14" ht="14.4" customHeight="1" x14ac:dyDescent="0.3">
      <c r="A771" s="430" t="s">
        <v>737</v>
      </c>
      <c r="B771" s="431" t="s">
        <v>4028</v>
      </c>
      <c r="C771" s="432" t="s">
        <v>2342</v>
      </c>
      <c r="D771" s="433" t="s">
        <v>4047</v>
      </c>
      <c r="E771" s="432" t="s">
        <v>388</v>
      </c>
      <c r="F771" s="433" t="s">
        <v>4075</v>
      </c>
      <c r="G771" s="432" t="s">
        <v>381</v>
      </c>
      <c r="H771" s="432" t="s">
        <v>447</v>
      </c>
      <c r="I771" s="432" t="s">
        <v>448</v>
      </c>
      <c r="J771" s="432" t="s">
        <v>449</v>
      </c>
      <c r="K771" s="432" t="s">
        <v>450</v>
      </c>
      <c r="L771" s="434">
        <v>107.35746903332641</v>
      </c>
      <c r="M771" s="434">
        <v>25</v>
      </c>
      <c r="N771" s="435">
        <v>2683.9367258331604</v>
      </c>
    </row>
    <row r="772" spans="1:14" ht="14.4" customHeight="1" x14ac:dyDescent="0.3">
      <c r="A772" s="430" t="s">
        <v>737</v>
      </c>
      <c r="B772" s="431" t="s">
        <v>4028</v>
      </c>
      <c r="C772" s="432" t="s">
        <v>2342</v>
      </c>
      <c r="D772" s="433" t="s">
        <v>4047</v>
      </c>
      <c r="E772" s="432" t="s">
        <v>388</v>
      </c>
      <c r="F772" s="433" t="s">
        <v>4075</v>
      </c>
      <c r="G772" s="432" t="s">
        <v>381</v>
      </c>
      <c r="H772" s="432" t="s">
        <v>2463</v>
      </c>
      <c r="I772" s="432" t="s">
        <v>2464</v>
      </c>
      <c r="J772" s="432" t="s">
        <v>2465</v>
      </c>
      <c r="K772" s="432" t="s">
        <v>2466</v>
      </c>
      <c r="L772" s="434">
        <v>3569.2811601611943</v>
      </c>
      <c r="M772" s="434">
        <v>1</v>
      </c>
      <c r="N772" s="435">
        <v>3569.2811601611943</v>
      </c>
    </row>
    <row r="773" spans="1:14" ht="14.4" customHeight="1" x14ac:dyDescent="0.3">
      <c r="A773" s="430" t="s">
        <v>737</v>
      </c>
      <c r="B773" s="431" t="s">
        <v>4028</v>
      </c>
      <c r="C773" s="432" t="s">
        <v>2342</v>
      </c>
      <c r="D773" s="433" t="s">
        <v>4047</v>
      </c>
      <c r="E773" s="432" t="s">
        <v>388</v>
      </c>
      <c r="F773" s="433" t="s">
        <v>4075</v>
      </c>
      <c r="G773" s="432" t="s">
        <v>381</v>
      </c>
      <c r="H773" s="432" t="s">
        <v>1386</v>
      </c>
      <c r="I773" s="432" t="s">
        <v>1387</v>
      </c>
      <c r="J773" s="432" t="s">
        <v>1388</v>
      </c>
      <c r="K773" s="432" t="s">
        <v>1389</v>
      </c>
      <c r="L773" s="434">
        <v>47.539919359592346</v>
      </c>
      <c r="M773" s="434">
        <v>2</v>
      </c>
      <c r="N773" s="435">
        <v>95.079838719184693</v>
      </c>
    </row>
    <row r="774" spans="1:14" ht="14.4" customHeight="1" x14ac:dyDescent="0.3">
      <c r="A774" s="430" t="s">
        <v>737</v>
      </c>
      <c r="B774" s="431" t="s">
        <v>4028</v>
      </c>
      <c r="C774" s="432" t="s">
        <v>2342</v>
      </c>
      <c r="D774" s="433" t="s">
        <v>4047</v>
      </c>
      <c r="E774" s="432" t="s">
        <v>388</v>
      </c>
      <c r="F774" s="433" t="s">
        <v>4075</v>
      </c>
      <c r="G774" s="432" t="s">
        <v>381</v>
      </c>
      <c r="H774" s="432" t="s">
        <v>1392</v>
      </c>
      <c r="I774" s="432" t="s">
        <v>1393</v>
      </c>
      <c r="J774" s="432" t="s">
        <v>1394</v>
      </c>
      <c r="K774" s="432" t="s">
        <v>1395</v>
      </c>
      <c r="L774" s="434">
        <v>105.81000000000002</v>
      </c>
      <c r="M774" s="434">
        <v>24</v>
      </c>
      <c r="N774" s="435">
        <v>2539.4400000000005</v>
      </c>
    </row>
    <row r="775" spans="1:14" ht="14.4" customHeight="1" x14ac:dyDescent="0.3">
      <c r="A775" s="430" t="s">
        <v>737</v>
      </c>
      <c r="B775" s="431" t="s">
        <v>4028</v>
      </c>
      <c r="C775" s="432" t="s">
        <v>2342</v>
      </c>
      <c r="D775" s="433" t="s">
        <v>4047</v>
      </c>
      <c r="E775" s="432" t="s">
        <v>388</v>
      </c>
      <c r="F775" s="433" t="s">
        <v>4075</v>
      </c>
      <c r="G775" s="432" t="s">
        <v>381</v>
      </c>
      <c r="H775" s="432" t="s">
        <v>2467</v>
      </c>
      <c r="I775" s="432" t="s">
        <v>2468</v>
      </c>
      <c r="J775" s="432" t="s">
        <v>2469</v>
      </c>
      <c r="K775" s="432" t="s">
        <v>2470</v>
      </c>
      <c r="L775" s="434">
        <v>40.559999999999995</v>
      </c>
      <c r="M775" s="434">
        <v>1</v>
      </c>
      <c r="N775" s="435">
        <v>40.559999999999995</v>
      </c>
    </row>
    <row r="776" spans="1:14" ht="14.4" customHeight="1" x14ac:dyDescent="0.3">
      <c r="A776" s="430" t="s">
        <v>737</v>
      </c>
      <c r="B776" s="431" t="s">
        <v>4028</v>
      </c>
      <c r="C776" s="432" t="s">
        <v>2342</v>
      </c>
      <c r="D776" s="433" t="s">
        <v>4047</v>
      </c>
      <c r="E776" s="432" t="s">
        <v>388</v>
      </c>
      <c r="F776" s="433" t="s">
        <v>4075</v>
      </c>
      <c r="G776" s="432" t="s">
        <v>381</v>
      </c>
      <c r="H776" s="432" t="s">
        <v>451</v>
      </c>
      <c r="I776" s="432" t="s">
        <v>394</v>
      </c>
      <c r="J776" s="432" t="s">
        <v>452</v>
      </c>
      <c r="K776" s="432" t="s">
        <v>453</v>
      </c>
      <c r="L776" s="434">
        <v>23.700416515795578</v>
      </c>
      <c r="M776" s="434">
        <v>864</v>
      </c>
      <c r="N776" s="435">
        <v>20477.159869647377</v>
      </c>
    </row>
    <row r="777" spans="1:14" ht="14.4" customHeight="1" x14ac:dyDescent="0.3">
      <c r="A777" s="430" t="s">
        <v>737</v>
      </c>
      <c r="B777" s="431" t="s">
        <v>4028</v>
      </c>
      <c r="C777" s="432" t="s">
        <v>2342</v>
      </c>
      <c r="D777" s="433" t="s">
        <v>4047</v>
      </c>
      <c r="E777" s="432" t="s">
        <v>388</v>
      </c>
      <c r="F777" s="433" t="s">
        <v>4075</v>
      </c>
      <c r="G777" s="432" t="s">
        <v>381</v>
      </c>
      <c r="H777" s="432" t="s">
        <v>2471</v>
      </c>
      <c r="I777" s="432" t="s">
        <v>394</v>
      </c>
      <c r="J777" s="432" t="s">
        <v>2472</v>
      </c>
      <c r="K777" s="432"/>
      <c r="L777" s="434">
        <v>85.337767899703479</v>
      </c>
      <c r="M777" s="434">
        <v>28</v>
      </c>
      <c r="N777" s="435">
        <v>2389.4575011916972</v>
      </c>
    </row>
    <row r="778" spans="1:14" ht="14.4" customHeight="1" x14ac:dyDescent="0.3">
      <c r="A778" s="430" t="s">
        <v>737</v>
      </c>
      <c r="B778" s="431" t="s">
        <v>4028</v>
      </c>
      <c r="C778" s="432" t="s">
        <v>2342</v>
      </c>
      <c r="D778" s="433" t="s">
        <v>4047</v>
      </c>
      <c r="E778" s="432" t="s">
        <v>388</v>
      </c>
      <c r="F778" s="433" t="s">
        <v>4075</v>
      </c>
      <c r="G778" s="432" t="s">
        <v>381</v>
      </c>
      <c r="H778" s="432" t="s">
        <v>2473</v>
      </c>
      <c r="I778" s="432" t="s">
        <v>394</v>
      </c>
      <c r="J778" s="432" t="s">
        <v>2474</v>
      </c>
      <c r="K778" s="432"/>
      <c r="L778" s="434">
        <v>221.13783337999598</v>
      </c>
      <c r="M778" s="434">
        <v>10</v>
      </c>
      <c r="N778" s="435">
        <v>2211.3783337999598</v>
      </c>
    </row>
    <row r="779" spans="1:14" ht="14.4" customHeight="1" x14ac:dyDescent="0.3">
      <c r="A779" s="430" t="s">
        <v>737</v>
      </c>
      <c r="B779" s="431" t="s">
        <v>4028</v>
      </c>
      <c r="C779" s="432" t="s">
        <v>2342</v>
      </c>
      <c r="D779" s="433" t="s">
        <v>4047</v>
      </c>
      <c r="E779" s="432" t="s">
        <v>388</v>
      </c>
      <c r="F779" s="433" t="s">
        <v>4075</v>
      </c>
      <c r="G779" s="432" t="s">
        <v>381</v>
      </c>
      <c r="H779" s="432" t="s">
        <v>1405</v>
      </c>
      <c r="I779" s="432" t="s">
        <v>1406</v>
      </c>
      <c r="J779" s="432" t="s">
        <v>1407</v>
      </c>
      <c r="K779" s="432" t="s">
        <v>1408</v>
      </c>
      <c r="L779" s="434">
        <v>112.43076599340147</v>
      </c>
      <c r="M779" s="434">
        <v>272</v>
      </c>
      <c r="N779" s="435">
        <v>30581.1683502052</v>
      </c>
    </row>
    <row r="780" spans="1:14" ht="14.4" customHeight="1" x14ac:dyDescent="0.3">
      <c r="A780" s="430" t="s">
        <v>737</v>
      </c>
      <c r="B780" s="431" t="s">
        <v>4028</v>
      </c>
      <c r="C780" s="432" t="s">
        <v>2342</v>
      </c>
      <c r="D780" s="433" t="s">
        <v>4047</v>
      </c>
      <c r="E780" s="432" t="s">
        <v>388</v>
      </c>
      <c r="F780" s="433" t="s">
        <v>4075</v>
      </c>
      <c r="G780" s="432" t="s">
        <v>381</v>
      </c>
      <c r="H780" s="432" t="s">
        <v>2475</v>
      </c>
      <c r="I780" s="432" t="s">
        <v>2476</v>
      </c>
      <c r="J780" s="432" t="s">
        <v>2477</v>
      </c>
      <c r="K780" s="432" t="s">
        <v>2478</v>
      </c>
      <c r="L780" s="434">
        <v>62.689999999999969</v>
      </c>
      <c r="M780" s="434">
        <v>1</v>
      </c>
      <c r="N780" s="435">
        <v>62.689999999999969</v>
      </c>
    </row>
    <row r="781" spans="1:14" ht="14.4" customHeight="1" x14ac:dyDescent="0.3">
      <c r="A781" s="430" t="s">
        <v>737</v>
      </c>
      <c r="B781" s="431" t="s">
        <v>4028</v>
      </c>
      <c r="C781" s="432" t="s">
        <v>2342</v>
      </c>
      <c r="D781" s="433" t="s">
        <v>4047</v>
      </c>
      <c r="E781" s="432" t="s">
        <v>388</v>
      </c>
      <c r="F781" s="433" t="s">
        <v>4075</v>
      </c>
      <c r="G781" s="432" t="s">
        <v>381</v>
      </c>
      <c r="H781" s="432" t="s">
        <v>1428</v>
      </c>
      <c r="I781" s="432" t="s">
        <v>1429</v>
      </c>
      <c r="J781" s="432" t="s">
        <v>1430</v>
      </c>
      <c r="K781" s="432" t="s">
        <v>1427</v>
      </c>
      <c r="L781" s="434">
        <v>36.93</v>
      </c>
      <c r="M781" s="434">
        <v>8</v>
      </c>
      <c r="N781" s="435">
        <v>295.44</v>
      </c>
    </row>
    <row r="782" spans="1:14" ht="14.4" customHeight="1" x14ac:dyDescent="0.3">
      <c r="A782" s="430" t="s">
        <v>737</v>
      </c>
      <c r="B782" s="431" t="s">
        <v>4028</v>
      </c>
      <c r="C782" s="432" t="s">
        <v>2342</v>
      </c>
      <c r="D782" s="433" t="s">
        <v>4047</v>
      </c>
      <c r="E782" s="432" t="s">
        <v>388</v>
      </c>
      <c r="F782" s="433" t="s">
        <v>4075</v>
      </c>
      <c r="G782" s="432" t="s">
        <v>381</v>
      </c>
      <c r="H782" s="432" t="s">
        <v>2479</v>
      </c>
      <c r="I782" s="432" t="s">
        <v>394</v>
      </c>
      <c r="J782" s="432" t="s">
        <v>2480</v>
      </c>
      <c r="K782" s="432" t="s">
        <v>2481</v>
      </c>
      <c r="L782" s="434">
        <v>199.67081923304613</v>
      </c>
      <c r="M782" s="434">
        <v>22</v>
      </c>
      <c r="N782" s="435">
        <v>4392.7580231270149</v>
      </c>
    </row>
    <row r="783" spans="1:14" ht="14.4" customHeight="1" x14ac:dyDescent="0.3">
      <c r="A783" s="430" t="s">
        <v>737</v>
      </c>
      <c r="B783" s="431" t="s">
        <v>4028</v>
      </c>
      <c r="C783" s="432" t="s">
        <v>2342</v>
      </c>
      <c r="D783" s="433" t="s">
        <v>4047</v>
      </c>
      <c r="E783" s="432" t="s">
        <v>388</v>
      </c>
      <c r="F783" s="433" t="s">
        <v>4075</v>
      </c>
      <c r="G783" s="432" t="s">
        <v>381</v>
      </c>
      <c r="H783" s="432" t="s">
        <v>2482</v>
      </c>
      <c r="I783" s="432" t="s">
        <v>394</v>
      </c>
      <c r="J783" s="432" t="s">
        <v>2483</v>
      </c>
      <c r="K783" s="432" t="s">
        <v>2484</v>
      </c>
      <c r="L783" s="434">
        <v>191.88438356164386</v>
      </c>
      <c r="M783" s="434">
        <v>73</v>
      </c>
      <c r="N783" s="435">
        <v>14007.560000000001</v>
      </c>
    </row>
    <row r="784" spans="1:14" ht="14.4" customHeight="1" x14ac:dyDescent="0.3">
      <c r="A784" s="430" t="s">
        <v>737</v>
      </c>
      <c r="B784" s="431" t="s">
        <v>4028</v>
      </c>
      <c r="C784" s="432" t="s">
        <v>2342</v>
      </c>
      <c r="D784" s="433" t="s">
        <v>4047</v>
      </c>
      <c r="E784" s="432" t="s">
        <v>388</v>
      </c>
      <c r="F784" s="433" t="s">
        <v>4075</v>
      </c>
      <c r="G784" s="432" t="s">
        <v>381</v>
      </c>
      <c r="H784" s="432" t="s">
        <v>1435</v>
      </c>
      <c r="I784" s="432" t="s">
        <v>1436</v>
      </c>
      <c r="J784" s="432" t="s">
        <v>1437</v>
      </c>
      <c r="K784" s="432" t="s">
        <v>1438</v>
      </c>
      <c r="L784" s="434">
        <v>382.10997140955385</v>
      </c>
      <c r="M784" s="434">
        <v>130</v>
      </c>
      <c r="N784" s="435">
        <v>49674.296283242002</v>
      </c>
    </row>
    <row r="785" spans="1:14" ht="14.4" customHeight="1" x14ac:dyDescent="0.3">
      <c r="A785" s="430" t="s">
        <v>737</v>
      </c>
      <c r="B785" s="431" t="s">
        <v>4028</v>
      </c>
      <c r="C785" s="432" t="s">
        <v>2342</v>
      </c>
      <c r="D785" s="433" t="s">
        <v>4047</v>
      </c>
      <c r="E785" s="432" t="s">
        <v>388</v>
      </c>
      <c r="F785" s="433" t="s">
        <v>4075</v>
      </c>
      <c r="G785" s="432" t="s">
        <v>381</v>
      </c>
      <c r="H785" s="432" t="s">
        <v>1447</v>
      </c>
      <c r="I785" s="432" t="s">
        <v>1447</v>
      </c>
      <c r="J785" s="432" t="s">
        <v>1448</v>
      </c>
      <c r="K785" s="432" t="s">
        <v>1449</v>
      </c>
      <c r="L785" s="434">
        <v>46.659999999999989</v>
      </c>
      <c r="M785" s="434">
        <v>16</v>
      </c>
      <c r="N785" s="435">
        <v>746.55999999999983</v>
      </c>
    </row>
    <row r="786" spans="1:14" ht="14.4" customHeight="1" x14ac:dyDescent="0.3">
      <c r="A786" s="430" t="s">
        <v>737</v>
      </c>
      <c r="B786" s="431" t="s">
        <v>4028</v>
      </c>
      <c r="C786" s="432" t="s">
        <v>2342</v>
      </c>
      <c r="D786" s="433" t="s">
        <v>4047</v>
      </c>
      <c r="E786" s="432" t="s">
        <v>388</v>
      </c>
      <c r="F786" s="433" t="s">
        <v>4075</v>
      </c>
      <c r="G786" s="432" t="s">
        <v>381</v>
      </c>
      <c r="H786" s="432" t="s">
        <v>2485</v>
      </c>
      <c r="I786" s="432" t="s">
        <v>2486</v>
      </c>
      <c r="J786" s="432" t="s">
        <v>2487</v>
      </c>
      <c r="K786" s="432" t="s">
        <v>2488</v>
      </c>
      <c r="L786" s="434">
        <v>69.339999999999989</v>
      </c>
      <c r="M786" s="434">
        <v>5</v>
      </c>
      <c r="N786" s="435">
        <v>346.69999999999993</v>
      </c>
    </row>
    <row r="787" spans="1:14" ht="14.4" customHeight="1" x14ac:dyDescent="0.3">
      <c r="A787" s="430" t="s">
        <v>737</v>
      </c>
      <c r="B787" s="431" t="s">
        <v>4028</v>
      </c>
      <c r="C787" s="432" t="s">
        <v>2342</v>
      </c>
      <c r="D787" s="433" t="s">
        <v>4047</v>
      </c>
      <c r="E787" s="432" t="s">
        <v>388</v>
      </c>
      <c r="F787" s="433" t="s">
        <v>4075</v>
      </c>
      <c r="G787" s="432" t="s">
        <v>381</v>
      </c>
      <c r="H787" s="432" t="s">
        <v>2489</v>
      </c>
      <c r="I787" s="432" t="s">
        <v>2490</v>
      </c>
      <c r="J787" s="432" t="s">
        <v>2491</v>
      </c>
      <c r="K787" s="432" t="s">
        <v>2492</v>
      </c>
      <c r="L787" s="434">
        <v>78.639999999999986</v>
      </c>
      <c r="M787" s="434">
        <v>1</v>
      </c>
      <c r="N787" s="435">
        <v>78.639999999999986</v>
      </c>
    </row>
    <row r="788" spans="1:14" ht="14.4" customHeight="1" x14ac:dyDescent="0.3">
      <c r="A788" s="430" t="s">
        <v>737</v>
      </c>
      <c r="B788" s="431" t="s">
        <v>4028</v>
      </c>
      <c r="C788" s="432" t="s">
        <v>2342</v>
      </c>
      <c r="D788" s="433" t="s">
        <v>4047</v>
      </c>
      <c r="E788" s="432" t="s">
        <v>388</v>
      </c>
      <c r="F788" s="433" t="s">
        <v>4075</v>
      </c>
      <c r="G788" s="432" t="s">
        <v>381</v>
      </c>
      <c r="H788" s="432" t="s">
        <v>1477</v>
      </c>
      <c r="I788" s="432" t="s">
        <v>394</v>
      </c>
      <c r="J788" s="432" t="s">
        <v>1478</v>
      </c>
      <c r="K788" s="432"/>
      <c r="L788" s="434">
        <v>538.48199999999997</v>
      </c>
      <c r="M788" s="434">
        <v>15</v>
      </c>
      <c r="N788" s="435">
        <v>8077.23</v>
      </c>
    </row>
    <row r="789" spans="1:14" ht="14.4" customHeight="1" x14ac:dyDescent="0.3">
      <c r="A789" s="430" t="s">
        <v>737</v>
      </c>
      <c r="B789" s="431" t="s">
        <v>4028</v>
      </c>
      <c r="C789" s="432" t="s">
        <v>2342</v>
      </c>
      <c r="D789" s="433" t="s">
        <v>4047</v>
      </c>
      <c r="E789" s="432" t="s">
        <v>388</v>
      </c>
      <c r="F789" s="433" t="s">
        <v>4075</v>
      </c>
      <c r="G789" s="432" t="s">
        <v>381</v>
      </c>
      <c r="H789" s="432" t="s">
        <v>1483</v>
      </c>
      <c r="I789" s="432" t="s">
        <v>394</v>
      </c>
      <c r="J789" s="432" t="s">
        <v>1484</v>
      </c>
      <c r="K789" s="432"/>
      <c r="L789" s="434">
        <v>164.41971060337139</v>
      </c>
      <c r="M789" s="434">
        <v>1</v>
      </c>
      <c r="N789" s="435">
        <v>164.41971060337139</v>
      </c>
    </row>
    <row r="790" spans="1:14" ht="14.4" customHeight="1" x14ac:dyDescent="0.3">
      <c r="A790" s="430" t="s">
        <v>737</v>
      </c>
      <c r="B790" s="431" t="s">
        <v>4028</v>
      </c>
      <c r="C790" s="432" t="s">
        <v>2342</v>
      </c>
      <c r="D790" s="433" t="s">
        <v>4047</v>
      </c>
      <c r="E790" s="432" t="s">
        <v>388</v>
      </c>
      <c r="F790" s="433" t="s">
        <v>4075</v>
      </c>
      <c r="G790" s="432" t="s">
        <v>381</v>
      </c>
      <c r="H790" s="432" t="s">
        <v>2493</v>
      </c>
      <c r="I790" s="432" t="s">
        <v>394</v>
      </c>
      <c r="J790" s="432" t="s">
        <v>2494</v>
      </c>
      <c r="K790" s="432"/>
      <c r="L790" s="434">
        <v>322.54523598602447</v>
      </c>
      <c r="M790" s="434">
        <v>1</v>
      </c>
      <c r="N790" s="435">
        <v>322.54523598602447</v>
      </c>
    </row>
    <row r="791" spans="1:14" ht="14.4" customHeight="1" x14ac:dyDescent="0.3">
      <c r="A791" s="430" t="s">
        <v>737</v>
      </c>
      <c r="B791" s="431" t="s">
        <v>4028</v>
      </c>
      <c r="C791" s="432" t="s">
        <v>2342</v>
      </c>
      <c r="D791" s="433" t="s">
        <v>4047</v>
      </c>
      <c r="E791" s="432" t="s">
        <v>388</v>
      </c>
      <c r="F791" s="433" t="s">
        <v>4075</v>
      </c>
      <c r="G791" s="432" t="s">
        <v>381</v>
      </c>
      <c r="H791" s="432" t="s">
        <v>2495</v>
      </c>
      <c r="I791" s="432" t="s">
        <v>394</v>
      </c>
      <c r="J791" s="432" t="s">
        <v>2496</v>
      </c>
      <c r="K791" s="432" t="s">
        <v>2497</v>
      </c>
      <c r="L791" s="434">
        <v>22.07</v>
      </c>
      <c r="M791" s="434">
        <v>10</v>
      </c>
      <c r="N791" s="435">
        <v>220.7</v>
      </c>
    </row>
    <row r="792" spans="1:14" ht="14.4" customHeight="1" x14ac:dyDescent="0.3">
      <c r="A792" s="430" t="s">
        <v>737</v>
      </c>
      <c r="B792" s="431" t="s">
        <v>4028</v>
      </c>
      <c r="C792" s="432" t="s">
        <v>2342</v>
      </c>
      <c r="D792" s="433" t="s">
        <v>4047</v>
      </c>
      <c r="E792" s="432" t="s">
        <v>388</v>
      </c>
      <c r="F792" s="433" t="s">
        <v>4075</v>
      </c>
      <c r="G792" s="432" t="s">
        <v>381</v>
      </c>
      <c r="H792" s="432" t="s">
        <v>2498</v>
      </c>
      <c r="I792" s="432" t="s">
        <v>394</v>
      </c>
      <c r="J792" s="432" t="s">
        <v>2499</v>
      </c>
      <c r="K792" s="432" t="s">
        <v>2497</v>
      </c>
      <c r="L792" s="434">
        <v>32.78</v>
      </c>
      <c r="M792" s="434">
        <v>6</v>
      </c>
      <c r="N792" s="435">
        <v>196.68</v>
      </c>
    </row>
    <row r="793" spans="1:14" ht="14.4" customHeight="1" x14ac:dyDescent="0.3">
      <c r="A793" s="430" t="s">
        <v>737</v>
      </c>
      <c r="B793" s="431" t="s">
        <v>4028</v>
      </c>
      <c r="C793" s="432" t="s">
        <v>2342</v>
      </c>
      <c r="D793" s="433" t="s">
        <v>4047</v>
      </c>
      <c r="E793" s="432" t="s">
        <v>388</v>
      </c>
      <c r="F793" s="433" t="s">
        <v>4075</v>
      </c>
      <c r="G793" s="432" t="s">
        <v>381</v>
      </c>
      <c r="H793" s="432" t="s">
        <v>2500</v>
      </c>
      <c r="I793" s="432" t="s">
        <v>394</v>
      </c>
      <c r="J793" s="432" t="s">
        <v>2501</v>
      </c>
      <c r="K793" s="432"/>
      <c r="L793" s="434">
        <v>22.069999999999997</v>
      </c>
      <c r="M793" s="434">
        <v>6</v>
      </c>
      <c r="N793" s="435">
        <v>132.41999999999999</v>
      </c>
    </row>
    <row r="794" spans="1:14" ht="14.4" customHeight="1" x14ac:dyDescent="0.3">
      <c r="A794" s="430" t="s">
        <v>737</v>
      </c>
      <c r="B794" s="431" t="s">
        <v>4028</v>
      </c>
      <c r="C794" s="432" t="s">
        <v>2342</v>
      </c>
      <c r="D794" s="433" t="s">
        <v>4047</v>
      </c>
      <c r="E794" s="432" t="s">
        <v>388</v>
      </c>
      <c r="F794" s="433" t="s">
        <v>4075</v>
      </c>
      <c r="G794" s="432" t="s">
        <v>381</v>
      </c>
      <c r="H794" s="432" t="s">
        <v>2502</v>
      </c>
      <c r="I794" s="432" t="s">
        <v>2503</v>
      </c>
      <c r="J794" s="432" t="s">
        <v>2504</v>
      </c>
      <c r="K794" s="432" t="s">
        <v>1427</v>
      </c>
      <c r="L794" s="434">
        <v>423.63323529411764</v>
      </c>
      <c r="M794" s="434">
        <v>34</v>
      </c>
      <c r="N794" s="435">
        <v>14403.53</v>
      </c>
    </row>
    <row r="795" spans="1:14" ht="14.4" customHeight="1" x14ac:dyDescent="0.3">
      <c r="A795" s="430" t="s">
        <v>737</v>
      </c>
      <c r="B795" s="431" t="s">
        <v>4028</v>
      </c>
      <c r="C795" s="432" t="s">
        <v>2342</v>
      </c>
      <c r="D795" s="433" t="s">
        <v>4047</v>
      </c>
      <c r="E795" s="432" t="s">
        <v>388</v>
      </c>
      <c r="F795" s="433" t="s">
        <v>4075</v>
      </c>
      <c r="G795" s="432" t="s">
        <v>381</v>
      </c>
      <c r="H795" s="432" t="s">
        <v>1500</v>
      </c>
      <c r="I795" s="432" t="s">
        <v>1501</v>
      </c>
      <c r="J795" s="432" t="s">
        <v>1502</v>
      </c>
      <c r="K795" s="432" t="s">
        <v>1503</v>
      </c>
      <c r="L795" s="434">
        <v>136.61982200053345</v>
      </c>
      <c r="M795" s="434">
        <v>15</v>
      </c>
      <c r="N795" s="435">
        <v>2049.2973300080016</v>
      </c>
    </row>
    <row r="796" spans="1:14" ht="14.4" customHeight="1" x14ac:dyDescent="0.3">
      <c r="A796" s="430" t="s">
        <v>737</v>
      </c>
      <c r="B796" s="431" t="s">
        <v>4028</v>
      </c>
      <c r="C796" s="432" t="s">
        <v>2342</v>
      </c>
      <c r="D796" s="433" t="s">
        <v>4047</v>
      </c>
      <c r="E796" s="432" t="s">
        <v>388</v>
      </c>
      <c r="F796" s="433" t="s">
        <v>4075</v>
      </c>
      <c r="G796" s="432" t="s">
        <v>381</v>
      </c>
      <c r="H796" s="432" t="s">
        <v>2505</v>
      </c>
      <c r="I796" s="432" t="s">
        <v>2506</v>
      </c>
      <c r="J796" s="432" t="s">
        <v>2507</v>
      </c>
      <c r="K796" s="432" t="s">
        <v>2508</v>
      </c>
      <c r="L796" s="434">
        <v>103.56999999999998</v>
      </c>
      <c r="M796" s="434">
        <v>5</v>
      </c>
      <c r="N796" s="435">
        <v>517.84999999999991</v>
      </c>
    </row>
    <row r="797" spans="1:14" ht="14.4" customHeight="1" x14ac:dyDescent="0.3">
      <c r="A797" s="430" t="s">
        <v>737</v>
      </c>
      <c r="B797" s="431" t="s">
        <v>4028</v>
      </c>
      <c r="C797" s="432" t="s">
        <v>2342</v>
      </c>
      <c r="D797" s="433" t="s">
        <v>4047</v>
      </c>
      <c r="E797" s="432" t="s">
        <v>388</v>
      </c>
      <c r="F797" s="433" t="s">
        <v>4075</v>
      </c>
      <c r="G797" s="432" t="s">
        <v>381</v>
      </c>
      <c r="H797" s="432" t="s">
        <v>2509</v>
      </c>
      <c r="I797" s="432" t="s">
        <v>2510</v>
      </c>
      <c r="J797" s="432" t="s">
        <v>2511</v>
      </c>
      <c r="K797" s="432"/>
      <c r="L797" s="434">
        <v>577.27004901839507</v>
      </c>
      <c r="M797" s="434">
        <v>7</v>
      </c>
      <c r="N797" s="435">
        <v>4040.8903431287658</v>
      </c>
    </row>
    <row r="798" spans="1:14" ht="14.4" customHeight="1" x14ac:dyDescent="0.3">
      <c r="A798" s="430" t="s">
        <v>737</v>
      </c>
      <c r="B798" s="431" t="s">
        <v>4028</v>
      </c>
      <c r="C798" s="432" t="s">
        <v>2342</v>
      </c>
      <c r="D798" s="433" t="s">
        <v>4047</v>
      </c>
      <c r="E798" s="432" t="s">
        <v>388</v>
      </c>
      <c r="F798" s="433" t="s">
        <v>4075</v>
      </c>
      <c r="G798" s="432" t="s">
        <v>381</v>
      </c>
      <c r="H798" s="432" t="s">
        <v>1510</v>
      </c>
      <c r="I798" s="432" t="s">
        <v>1511</v>
      </c>
      <c r="J798" s="432" t="s">
        <v>1512</v>
      </c>
      <c r="K798" s="432" t="s">
        <v>1513</v>
      </c>
      <c r="L798" s="434">
        <v>644.13222283202106</v>
      </c>
      <c r="M798" s="434">
        <v>14</v>
      </c>
      <c r="N798" s="435">
        <v>9017.8511196482941</v>
      </c>
    </row>
    <row r="799" spans="1:14" ht="14.4" customHeight="1" x14ac:dyDescent="0.3">
      <c r="A799" s="430" t="s">
        <v>737</v>
      </c>
      <c r="B799" s="431" t="s">
        <v>4028</v>
      </c>
      <c r="C799" s="432" t="s">
        <v>2342</v>
      </c>
      <c r="D799" s="433" t="s">
        <v>4047</v>
      </c>
      <c r="E799" s="432" t="s">
        <v>388</v>
      </c>
      <c r="F799" s="433" t="s">
        <v>4075</v>
      </c>
      <c r="G799" s="432" t="s">
        <v>381</v>
      </c>
      <c r="H799" s="432" t="s">
        <v>1514</v>
      </c>
      <c r="I799" s="432" t="s">
        <v>1515</v>
      </c>
      <c r="J799" s="432" t="s">
        <v>1516</v>
      </c>
      <c r="K799" s="432" t="s">
        <v>1517</v>
      </c>
      <c r="L799" s="434">
        <v>325.159383716376</v>
      </c>
      <c r="M799" s="434">
        <v>11</v>
      </c>
      <c r="N799" s="435">
        <v>3576.7532208801363</v>
      </c>
    </row>
    <row r="800" spans="1:14" ht="14.4" customHeight="1" x14ac:dyDescent="0.3">
      <c r="A800" s="430" t="s">
        <v>737</v>
      </c>
      <c r="B800" s="431" t="s">
        <v>4028</v>
      </c>
      <c r="C800" s="432" t="s">
        <v>2342</v>
      </c>
      <c r="D800" s="433" t="s">
        <v>4047</v>
      </c>
      <c r="E800" s="432" t="s">
        <v>388</v>
      </c>
      <c r="F800" s="433" t="s">
        <v>4075</v>
      </c>
      <c r="G800" s="432" t="s">
        <v>381</v>
      </c>
      <c r="H800" s="432" t="s">
        <v>475</v>
      </c>
      <c r="I800" s="432" t="s">
        <v>476</v>
      </c>
      <c r="J800" s="432" t="s">
        <v>477</v>
      </c>
      <c r="K800" s="432" t="s">
        <v>478</v>
      </c>
      <c r="L800" s="434">
        <v>275.31</v>
      </c>
      <c r="M800" s="434">
        <v>37</v>
      </c>
      <c r="N800" s="435">
        <v>10186.469999999999</v>
      </c>
    </row>
    <row r="801" spans="1:14" ht="14.4" customHeight="1" x14ac:dyDescent="0.3">
      <c r="A801" s="430" t="s">
        <v>737</v>
      </c>
      <c r="B801" s="431" t="s">
        <v>4028</v>
      </c>
      <c r="C801" s="432" t="s">
        <v>2342</v>
      </c>
      <c r="D801" s="433" t="s">
        <v>4047</v>
      </c>
      <c r="E801" s="432" t="s">
        <v>388</v>
      </c>
      <c r="F801" s="433" t="s">
        <v>4075</v>
      </c>
      <c r="G801" s="432" t="s">
        <v>381</v>
      </c>
      <c r="H801" s="432" t="s">
        <v>1518</v>
      </c>
      <c r="I801" s="432" t="s">
        <v>1519</v>
      </c>
      <c r="J801" s="432" t="s">
        <v>1520</v>
      </c>
      <c r="K801" s="432" t="s">
        <v>1521</v>
      </c>
      <c r="L801" s="434">
        <v>34.621313233605512</v>
      </c>
      <c r="M801" s="434">
        <v>28</v>
      </c>
      <c r="N801" s="435">
        <v>969.39677054095444</v>
      </c>
    </row>
    <row r="802" spans="1:14" ht="14.4" customHeight="1" x14ac:dyDescent="0.3">
      <c r="A802" s="430" t="s">
        <v>737</v>
      </c>
      <c r="B802" s="431" t="s">
        <v>4028</v>
      </c>
      <c r="C802" s="432" t="s">
        <v>2342</v>
      </c>
      <c r="D802" s="433" t="s">
        <v>4047</v>
      </c>
      <c r="E802" s="432" t="s">
        <v>388</v>
      </c>
      <c r="F802" s="433" t="s">
        <v>4075</v>
      </c>
      <c r="G802" s="432" t="s">
        <v>381</v>
      </c>
      <c r="H802" s="432" t="s">
        <v>2512</v>
      </c>
      <c r="I802" s="432" t="s">
        <v>394</v>
      </c>
      <c r="J802" s="432" t="s">
        <v>2513</v>
      </c>
      <c r="K802" s="432"/>
      <c r="L802" s="434">
        <v>162.65899812023062</v>
      </c>
      <c r="M802" s="434">
        <v>10</v>
      </c>
      <c r="N802" s="435">
        <v>1626.5899812023063</v>
      </c>
    </row>
    <row r="803" spans="1:14" ht="14.4" customHeight="1" x14ac:dyDescent="0.3">
      <c r="A803" s="430" t="s">
        <v>737</v>
      </c>
      <c r="B803" s="431" t="s">
        <v>4028</v>
      </c>
      <c r="C803" s="432" t="s">
        <v>2342</v>
      </c>
      <c r="D803" s="433" t="s">
        <v>4047</v>
      </c>
      <c r="E803" s="432" t="s">
        <v>388</v>
      </c>
      <c r="F803" s="433" t="s">
        <v>4075</v>
      </c>
      <c r="G803" s="432" t="s">
        <v>381</v>
      </c>
      <c r="H803" s="432" t="s">
        <v>2514</v>
      </c>
      <c r="I803" s="432" t="s">
        <v>394</v>
      </c>
      <c r="J803" s="432" t="s">
        <v>2515</v>
      </c>
      <c r="K803" s="432"/>
      <c r="L803" s="434">
        <v>33.299998521969961</v>
      </c>
      <c r="M803" s="434">
        <v>43</v>
      </c>
      <c r="N803" s="435">
        <v>1431.8999364447084</v>
      </c>
    </row>
    <row r="804" spans="1:14" ht="14.4" customHeight="1" x14ac:dyDescent="0.3">
      <c r="A804" s="430" t="s">
        <v>737</v>
      </c>
      <c r="B804" s="431" t="s">
        <v>4028</v>
      </c>
      <c r="C804" s="432" t="s">
        <v>2342</v>
      </c>
      <c r="D804" s="433" t="s">
        <v>4047</v>
      </c>
      <c r="E804" s="432" t="s">
        <v>388</v>
      </c>
      <c r="F804" s="433" t="s">
        <v>4075</v>
      </c>
      <c r="G804" s="432" t="s">
        <v>381</v>
      </c>
      <c r="H804" s="432" t="s">
        <v>2516</v>
      </c>
      <c r="I804" s="432" t="s">
        <v>2517</v>
      </c>
      <c r="J804" s="432" t="s">
        <v>2518</v>
      </c>
      <c r="K804" s="432" t="s">
        <v>589</v>
      </c>
      <c r="L804" s="434">
        <v>2800</v>
      </c>
      <c r="M804" s="434">
        <v>7</v>
      </c>
      <c r="N804" s="435">
        <v>19600</v>
      </c>
    </row>
    <row r="805" spans="1:14" ht="14.4" customHeight="1" x14ac:dyDescent="0.3">
      <c r="A805" s="430" t="s">
        <v>737</v>
      </c>
      <c r="B805" s="431" t="s">
        <v>4028</v>
      </c>
      <c r="C805" s="432" t="s">
        <v>2342</v>
      </c>
      <c r="D805" s="433" t="s">
        <v>4047</v>
      </c>
      <c r="E805" s="432" t="s">
        <v>388</v>
      </c>
      <c r="F805" s="433" t="s">
        <v>4075</v>
      </c>
      <c r="G805" s="432" t="s">
        <v>381</v>
      </c>
      <c r="H805" s="432" t="s">
        <v>489</v>
      </c>
      <c r="I805" s="432" t="s">
        <v>490</v>
      </c>
      <c r="J805" s="432" t="s">
        <v>487</v>
      </c>
      <c r="K805" s="432" t="s">
        <v>491</v>
      </c>
      <c r="L805" s="434">
        <v>1326.49</v>
      </c>
      <c r="M805" s="434">
        <v>3</v>
      </c>
      <c r="N805" s="435">
        <v>3979.47</v>
      </c>
    </row>
    <row r="806" spans="1:14" ht="14.4" customHeight="1" x14ac:dyDescent="0.3">
      <c r="A806" s="430" t="s">
        <v>737</v>
      </c>
      <c r="B806" s="431" t="s">
        <v>4028</v>
      </c>
      <c r="C806" s="432" t="s">
        <v>2342</v>
      </c>
      <c r="D806" s="433" t="s">
        <v>4047</v>
      </c>
      <c r="E806" s="432" t="s">
        <v>388</v>
      </c>
      <c r="F806" s="433" t="s">
        <v>4075</v>
      </c>
      <c r="G806" s="432" t="s">
        <v>381</v>
      </c>
      <c r="H806" s="432" t="s">
        <v>2519</v>
      </c>
      <c r="I806" s="432" t="s">
        <v>2520</v>
      </c>
      <c r="J806" s="432" t="s">
        <v>2521</v>
      </c>
      <c r="K806" s="432" t="s">
        <v>2522</v>
      </c>
      <c r="L806" s="434">
        <v>74.219996807476207</v>
      </c>
      <c r="M806" s="434">
        <v>1</v>
      </c>
      <c r="N806" s="435">
        <v>74.219996807476207</v>
      </c>
    </row>
    <row r="807" spans="1:14" ht="14.4" customHeight="1" x14ac:dyDescent="0.3">
      <c r="A807" s="430" t="s">
        <v>737</v>
      </c>
      <c r="B807" s="431" t="s">
        <v>4028</v>
      </c>
      <c r="C807" s="432" t="s">
        <v>2342</v>
      </c>
      <c r="D807" s="433" t="s">
        <v>4047</v>
      </c>
      <c r="E807" s="432" t="s">
        <v>388</v>
      </c>
      <c r="F807" s="433" t="s">
        <v>4075</v>
      </c>
      <c r="G807" s="432" t="s">
        <v>381</v>
      </c>
      <c r="H807" s="432" t="s">
        <v>2523</v>
      </c>
      <c r="I807" s="432" t="s">
        <v>394</v>
      </c>
      <c r="J807" s="432" t="s">
        <v>2524</v>
      </c>
      <c r="K807" s="432"/>
      <c r="L807" s="434">
        <v>157.9400423124855</v>
      </c>
      <c r="M807" s="434">
        <v>48</v>
      </c>
      <c r="N807" s="435">
        <v>7581.1220309993041</v>
      </c>
    </row>
    <row r="808" spans="1:14" ht="14.4" customHeight="1" x14ac:dyDescent="0.3">
      <c r="A808" s="430" t="s">
        <v>737</v>
      </c>
      <c r="B808" s="431" t="s">
        <v>4028</v>
      </c>
      <c r="C808" s="432" t="s">
        <v>2342</v>
      </c>
      <c r="D808" s="433" t="s">
        <v>4047</v>
      </c>
      <c r="E808" s="432" t="s">
        <v>388</v>
      </c>
      <c r="F808" s="433" t="s">
        <v>4075</v>
      </c>
      <c r="G808" s="432" t="s">
        <v>381</v>
      </c>
      <c r="H808" s="432" t="s">
        <v>1540</v>
      </c>
      <c r="I808" s="432" t="s">
        <v>1540</v>
      </c>
      <c r="J808" s="432" t="s">
        <v>1541</v>
      </c>
      <c r="K808" s="432" t="s">
        <v>1542</v>
      </c>
      <c r="L808" s="434">
        <v>179.80994467682459</v>
      </c>
      <c r="M808" s="434">
        <v>55</v>
      </c>
      <c r="N808" s="435">
        <v>9889.5469572253514</v>
      </c>
    </row>
    <row r="809" spans="1:14" ht="14.4" customHeight="1" x14ac:dyDescent="0.3">
      <c r="A809" s="430" t="s">
        <v>737</v>
      </c>
      <c r="B809" s="431" t="s">
        <v>4028</v>
      </c>
      <c r="C809" s="432" t="s">
        <v>2342</v>
      </c>
      <c r="D809" s="433" t="s">
        <v>4047</v>
      </c>
      <c r="E809" s="432" t="s">
        <v>388</v>
      </c>
      <c r="F809" s="433" t="s">
        <v>4075</v>
      </c>
      <c r="G809" s="432" t="s">
        <v>381</v>
      </c>
      <c r="H809" s="432" t="s">
        <v>2525</v>
      </c>
      <c r="I809" s="432" t="s">
        <v>2526</v>
      </c>
      <c r="J809" s="432" t="s">
        <v>2527</v>
      </c>
      <c r="K809" s="432" t="s">
        <v>2508</v>
      </c>
      <c r="L809" s="434">
        <v>36.200000000000003</v>
      </c>
      <c r="M809" s="434">
        <v>80</v>
      </c>
      <c r="N809" s="435">
        <v>2896.0000000000005</v>
      </c>
    </row>
    <row r="810" spans="1:14" ht="14.4" customHeight="1" x14ac:dyDescent="0.3">
      <c r="A810" s="430" t="s">
        <v>737</v>
      </c>
      <c r="B810" s="431" t="s">
        <v>4028</v>
      </c>
      <c r="C810" s="432" t="s">
        <v>2342</v>
      </c>
      <c r="D810" s="433" t="s">
        <v>4047</v>
      </c>
      <c r="E810" s="432" t="s">
        <v>388</v>
      </c>
      <c r="F810" s="433" t="s">
        <v>4075</v>
      </c>
      <c r="G810" s="432" t="s">
        <v>381</v>
      </c>
      <c r="H810" s="432" t="s">
        <v>2528</v>
      </c>
      <c r="I810" s="432" t="s">
        <v>394</v>
      </c>
      <c r="J810" s="432" t="s">
        <v>2529</v>
      </c>
      <c r="K810" s="432"/>
      <c r="L810" s="434">
        <v>86.459201427572708</v>
      </c>
      <c r="M810" s="434">
        <v>11</v>
      </c>
      <c r="N810" s="435">
        <v>951.05121570329982</v>
      </c>
    </row>
    <row r="811" spans="1:14" ht="14.4" customHeight="1" x14ac:dyDescent="0.3">
      <c r="A811" s="430" t="s">
        <v>737</v>
      </c>
      <c r="B811" s="431" t="s">
        <v>4028</v>
      </c>
      <c r="C811" s="432" t="s">
        <v>2342</v>
      </c>
      <c r="D811" s="433" t="s">
        <v>4047</v>
      </c>
      <c r="E811" s="432" t="s">
        <v>388</v>
      </c>
      <c r="F811" s="433" t="s">
        <v>4075</v>
      </c>
      <c r="G811" s="432" t="s">
        <v>381</v>
      </c>
      <c r="H811" s="432" t="s">
        <v>2530</v>
      </c>
      <c r="I811" s="432" t="s">
        <v>2531</v>
      </c>
      <c r="J811" s="432" t="s">
        <v>2532</v>
      </c>
      <c r="K811" s="432" t="s">
        <v>589</v>
      </c>
      <c r="L811" s="434">
        <v>2838</v>
      </c>
      <c r="M811" s="434">
        <v>6</v>
      </c>
      <c r="N811" s="435">
        <v>17028</v>
      </c>
    </row>
    <row r="812" spans="1:14" ht="14.4" customHeight="1" x14ac:dyDescent="0.3">
      <c r="A812" s="430" t="s">
        <v>737</v>
      </c>
      <c r="B812" s="431" t="s">
        <v>4028</v>
      </c>
      <c r="C812" s="432" t="s">
        <v>2342</v>
      </c>
      <c r="D812" s="433" t="s">
        <v>4047</v>
      </c>
      <c r="E812" s="432" t="s">
        <v>388</v>
      </c>
      <c r="F812" s="433" t="s">
        <v>4075</v>
      </c>
      <c r="G812" s="432" t="s">
        <v>381</v>
      </c>
      <c r="H812" s="432" t="s">
        <v>492</v>
      </c>
      <c r="I812" s="432" t="s">
        <v>493</v>
      </c>
      <c r="J812" s="432" t="s">
        <v>494</v>
      </c>
      <c r="K812" s="432" t="s">
        <v>495</v>
      </c>
      <c r="L812" s="434">
        <v>83.13000000000001</v>
      </c>
      <c r="M812" s="434">
        <v>4</v>
      </c>
      <c r="N812" s="435">
        <v>332.52000000000004</v>
      </c>
    </row>
    <row r="813" spans="1:14" ht="14.4" customHeight="1" x14ac:dyDescent="0.3">
      <c r="A813" s="430" t="s">
        <v>737</v>
      </c>
      <c r="B813" s="431" t="s">
        <v>4028</v>
      </c>
      <c r="C813" s="432" t="s">
        <v>2342</v>
      </c>
      <c r="D813" s="433" t="s">
        <v>4047</v>
      </c>
      <c r="E813" s="432" t="s">
        <v>388</v>
      </c>
      <c r="F813" s="433" t="s">
        <v>4075</v>
      </c>
      <c r="G813" s="432" t="s">
        <v>381</v>
      </c>
      <c r="H813" s="432" t="s">
        <v>2533</v>
      </c>
      <c r="I813" s="432" t="s">
        <v>2533</v>
      </c>
      <c r="J813" s="432" t="s">
        <v>2534</v>
      </c>
      <c r="K813" s="432" t="s">
        <v>2535</v>
      </c>
      <c r="L813" s="434">
        <v>667.97070730496398</v>
      </c>
      <c r="M813" s="434">
        <v>32</v>
      </c>
      <c r="N813" s="435">
        <v>21375.062633758847</v>
      </c>
    </row>
    <row r="814" spans="1:14" ht="14.4" customHeight="1" x14ac:dyDescent="0.3">
      <c r="A814" s="430" t="s">
        <v>737</v>
      </c>
      <c r="B814" s="431" t="s">
        <v>4028</v>
      </c>
      <c r="C814" s="432" t="s">
        <v>2342</v>
      </c>
      <c r="D814" s="433" t="s">
        <v>4047</v>
      </c>
      <c r="E814" s="432" t="s">
        <v>388</v>
      </c>
      <c r="F814" s="433" t="s">
        <v>4075</v>
      </c>
      <c r="G814" s="432" t="s">
        <v>381</v>
      </c>
      <c r="H814" s="432" t="s">
        <v>2536</v>
      </c>
      <c r="I814" s="432" t="s">
        <v>2536</v>
      </c>
      <c r="J814" s="432" t="s">
        <v>2537</v>
      </c>
      <c r="K814" s="432" t="s">
        <v>1708</v>
      </c>
      <c r="L814" s="434">
        <v>286.95998259572451</v>
      </c>
      <c r="M814" s="434">
        <v>12</v>
      </c>
      <c r="N814" s="435">
        <v>3443.5197911486939</v>
      </c>
    </row>
    <row r="815" spans="1:14" ht="14.4" customHeight="1" x14ac:dyDescent="0.3">
      <c r="A815" s="430" t="s">
        <v>737</v>
      </c>
      <c r="B815" s="431" t="s">
        <v>4028</v>
      </c>
      <c r="C815" s="432" t="s">
        <v>2342</v>
      </c>
      <c r="D815" s="433" t="s">
        <v>4047</v>
      </c>
      <c r="E815" s="432" t="s">
        <v>388</v>
      </c>
      <c r="F815" s="433" t="s">
        <v>4075</v>
      </c>
      <c r="G815" s="432" t="s">
        <v>381</v>
      </c>
      <c r="H815" s="432" t="s">
        <v>2538</v>
      </c>
      <c r="I815" s="432" t="s">
        <v>2538</v>
      </c>
      <c r="J815" s="432" t="s">
        <v>2539</v>
      </c>
      <c r="K815" s="432" t="s">
        <v>1714</v>
      </c>
      <c r="L815" s="434">
        <v>478.26030767847971</v>
      </c>
      <c r="M815" s="434">
        <v>8</v>
      </c>
      <c r="N815" s="435">
        <v>3826.0824614278376</v>
      </c>
    </row>
    <row r="816" spans="1:14" ht="14.4" customHeight="1" x14ac:dyDescent="0.3">
      <c r="A816" s="430" t="s">
        <v>737</v>
      </c>
      <c r="B816" s="431" t="s">
        <v>4028</v>
      </c>
      <c r="C816" s="432" t="s">
        <v>2342</v>
      </c>
      <c r="D816" s="433" t="s">
        <v>4047</v>
      </c>
      <c r="E816" s="432" t="s">
        <v>388</v>
      </c>
      <c r="F816" s="433" t="s">
        <v>4075</v>
      </c>
      <c r="G816" s="432" t="s">
        <v>381</v>
      </c>
      <c r="H816" s="432" t="s">
        <v>2540</v>
      </c>
      <c r="I816" s="432" t="s">
        <v>394</v>
      </c>
      <c r="J816" s="432" t="s">
        <v>2541</v>
      </c>
      <c r="K816" s="432"/>
      <c r="L816" s="434">
        <v>848.40835817180869</v>
      </c>
      <c r="M816" s="434">
        <v>6</v>
      </c>
      <c r="N816" s="435">
        <v>5090.4501490308521</v>
      </c>
    </row>
    <row r="817" spans="1:14" ht="14.4" customHeight="1" x14ac:dyDescent="0.3">
      <c r="A817" s="430" t="s">
        <v>737</v>
      </c>
      <c r="B817" s="431" t="s">
        <v>4028</v>
      </c>
      <c r="C817" s="432" t="s">
        <v>2342</v>
      </c>
      <c r="D817" s="433" t="s">
        <v>4047</v>
      </c>
      <c r="E817" s="432" t="s">
        <v>388</v>
      </c>
      <c r="F817" s="433" t="s">
        <v>4075</v>
      </c>
      <c r="G817" s="432" t="s">
        <v>381</v>
      </c>
      <c r="H817" s="432" t="s">
        <v>1546</v>
      </c>
      <c r="I817" s="432" t="s">
        <v>1547</v>
      </c>
      <c r="J817" s="432" t="s">
        <v>1548</v>
      </c>
      <c r="K817" s="432" t="s">
        <v>1549</v>
      </c>
      <c r="L817" s="434">
        <v>159.5</v>
      </c>
      <c r="M817" s="434">
        <v>3</v>
      </c>
      <c r="N817" s="435">
        <v>478.5</v>
      </c>
    </row>
    <row r="818" spans="1:14" ht="14.4" customHeight="1" x14ac:dyDescent="0.3">
      <c r="A818" s="430" t="s">
        <v>737</v>
      </c>
      <c r="B818" s="431" t="s">
        <v>4028</v>
      </c>
      <c r="C818" s="432" t="s">
        <v>2342</v>
      </c>
      <c r="D818" s="433" t="s">
        <v>4047</v>
      </c>
      <c r="E818" s="432" t="s">
        <v>388</v>
      </c>
      <c r="F818" s="433" t="s">
        <v>4075</v>
      </c>
      <c r="G818" s="432" t="s">
        <v>381</v>
      </c>
      <c r="H818" s="432" t="s">
        <v>2542</v>
      </c>
      <c r="I818" s="432" t="s">
        <v>2543</v>
      </c>
      <c r="J818" s="432" t="s">
        <v>2544</v>
      </c>
      <c r="K818" s="432" t="s">
        <v>2545</v>
      </c>
      <c r="L818" s="434">
        <v>104.14875868117227</v>
      </c>
      <c r="M818" s="434">
        <v>51</v>
      </c>
      <c r="N818" s="435">
        <v>5311.5866927397856</v>
      </c>
    </row>
    <row r="819" spans="1:14" ht="14.4" customHeight="1" x14ac:dyDescent="0.3">
      <c r="A819" s="430" t="s">
        <v>737</v>
      </c>
      <c r="B819" s="431" t="s">
        <v>4028</v>
      </c>
      <c r="C819" s="432" t="s">
        <v>2342</v>
      </c>
      <c r="D819" s="433" t="s">
        <v>4047</v>
      </c>
      <c r="E819" s="432" t="s">
        <v>388</v>
      </c>
      <c r="F819" s="433" t="s">
        <v>4075</v>
      </c>
      <c r="G819" s="432" t="s">
        <v>381</v>
      </c>
      <c r="H819" s="432" t="s">
        <v>2546</v>
      </c>
      <c r="I819" s="432" t="s">
        <v>2547</v>
      </c>
      <c r="J819" s="432" t="s">
        <v>2446</v>
      </c>
      <c r="K819" s="432" t="s">
        <v>2508</v>
      </c>
      <c r="L819" s="434">
        <v>80.48833333333333</v>
      </c>
      <c r="M819" s="434">
        <v>60</v>
      </c>
      <c r="N819" s="435">
        <v>4829.3</v>
      </c>
    </row>
    <row r="820" spans="1:14" ht="14.4" customHeight="1" x14ac:dyDescent="0.3">
      <c r="A820" s="430" t="s">
        <v>737</v>
      </c>
      <c r="B820" s="431" t="s">
        <v>4028</v>
      </c>
      <c r="C820" s="432" t="s">
        <v>2342</v>
      </c>
      <c r="D820" s="433" t="s">
        <v>4047</v>
      </c>
      <c r="E820" s="432" t="s">
        <v>388</v>
      </c>
      <c r="F820" s="433" t="s">
        <v>4075</v>
      </c>
      <c r="G820" s="432" t="s">
        <v>381</v>
      </c>
      <c r="H820" s="432" t="s">
        <v>2548</v>
      </c>
      <c r="I820" s="432" t="s">
        <v>2549</v>
      </c>
      <c r="J820" s="432" t="s">
        <v>2550</v>
      </c>
      <c r="K820" s="432" t="s">
        <v>2551</v>
      </c>
      <c r="L820" s="434">
        <v>81.274405588293504</v>
      </c>
      <c r="M820" s="434">
        <v>27</v>
      </c>
      <c r="N820" s="435">
        <v>2194.4089508839247</v>
      </c>
    </row>
    <row r="821" spans="1:14" ht="14.4" customHeight="1" x14ac:dyDescent="0.3">
      <c r="A821" s="430" t="s">
        <v>737</v>
      </c>
      <c r="B821" s="431" t="s">
        <v>4028</v>
      </c>
      <c r="C821" s="432" t="s">
        <v>2342</v>
      </c>
      <c r="D821" s="433" t="s">
        <v>4047</v>
      </c>
      <c r="E821" s="432" t="s">
        <v>388</v>
      </c>
      <c r="F821" s="433" t="s">
        <v>4075</v>
      </c>
      <c r="G821" s="432" t="s">
        <v>381</v>
      </c>
      <c r="H821" s="432" t="s">
        <v>512</v>
      </c>
      <c r="I821" s="432" t="s">
        <v>394</v>
      </c>
      <c r="J821" s="432" t="s">
        <v>513</v>
      </c>
      <c r="K821" s="432" t="s">
        <v>514</v>
      </c>
      <c r="L821" s="434">
        <v>64.633333333333326</v>
      </c>
      <c r="M821" s="434">
        <v>2</v>
      </c>
      <c r="N821" s="435">
        <v>129.26666666666665</v>
      </c>
    </row>
    <row r="822" spans="1:14" ht="14.4" customHeight="1" x14ac:dyDescent="0.3">
      <c r="A822" s="430" t="s">
        <v>737</v>
      </c>
      <c r="B822" s="431" t="s">
        <v>4028</v>
      </c>
      <c r="C822" s="432" t="s">
        <v>2342</v>
      </c>
      <c r="D822" s="433" t="s">
        <v>4047</v>
      </c>
      <c r="E822" s="432" t="s">
        <v>388</v>
      </c>
      <c r="F822" s="433" t="s">
        <v>4075</v>
      </c>
      <c r="G822" s="432" t="s">
        <v>381</v>
      </c>
      <c r="H822" s="432" t="s">
        <v>2552</v>
      </c>
      <c r="I822" s="432" t="s">
        <v>2553</v>
      </c>
      <c r="J822" s="432" t="s">
        <v>2554</v>
      </c>
      <c r="K822" s="432"/>
      <c r="L822" s="434">
        <v>458.48</v>
      </c>
      <c r="M822" s="434">
        <v>21</v>
      </c>
      <c r="N822" s="435">
        <v>9628.08</v>
      </c>
    </row>
    <row r="823" spans="1:14" ht="14.4" customHeight="1" x14ac:dyDescent="0.3">
      <c r="A823" s="430" t="s">
        <v>737</v>
      </c>
      <c r="B823" s="431" t="s">
        <v>4028</v>
      </c>
      <c r="C823" s="432" t="s">
        <v>2342</v>
      </c>
      <c r="D823" s="433" t="s">
        <v>4047</v>
      </c>
      <c r="E823" s="432" t="s">
        <v>388</v>
      </c>
      <c r="F823" s="433" t="s">
        <v>4075</v>
      </c>
      <c r="G823" s="432" t="s">
        <v>381</v>
      </c>
      <c r="H823" s="432" t="s">
        <v>2555</v>
      </c>
      <c r="I823" s="432" t="s">
        <v>394</v>
      </c>
      <c r="J823" s="432" t="s">
        <v>2556</v>
      </c>
      <c r="K823" s="432" t="s">
        <v>2557</v>
      </c>
      <c r="L823" s="434">
        <v>396.75</v>
      </c>
      <c r="M823" s="434">
        <v>120</v>
      </c>
      <c r="N823" s="435">
        <v>47610</v>
      </c>
    </row>
    <row r="824" spans="1:14" ht="14.4" customHeight="1" x14ac:dyDescent="0.3">
      <c r="A824" s="430" t="s">
        <v>737</v>
      </c>
      <c r="B824" s="431" t="s">
        <v>4028</v>
      </c>
      <c r="C824" s="432" t="s">
        <v>2342</v>
      </c>
      <c r="D824" s="433" t="s">
        <v>4047</v>
      </c>
      <c r="E824" s="432" t="s">
        <v>388</v>
      </c>
      <c r="F824" s="433" t="s">
        <v>4075</v>
      </c>
      <c r="G824" s="432" t="s">
        <v>381</v>
      </c>
      <c r="H824" s="432" t="s">
        <v>2558</v>
      </c>
      <c r="I824" s="432" t="s">
        <v>2558</v>
      </c>
      <c r="J824" s="432" t="s">
        <v>1710</v>
      </c>
      <c r="K824" s="432" t="s">
        <v>2559</v>
      </c>
      <c r="L824" s="434">
        <v>935.47935923928719</v>
      </c>
      <c r="M824" s="434">
        <v>73</v>
      </c>
      <c r="N824" s="435">
        <v>68289.993224467966</v>
      </c>
    </row>
    <row r="825" spans="1:14" ht="14.4" customHeight="1" x14ac:dyDescent="0.3">
      <c r="A825" s="430" t="s">
        <v>737</v>
      </c>
      <c r="B825" s="431" t="s">
        <v>4028</v>
      </c>
      <c r="C825" s="432" t="s">
        <v>2342</v>
      </c>
      <c r="D825" s="433" t="s">
        <v>4047</v>
      </c>
      <c r="E825" s="432" t="s">
        <v>388</v>
      </c>
      <c r="F825" s="433" t="s">
        <v>4075</v>
      </c>
      <c r="G825" s="432" t="s">
        <v>381</v>
      </c>
      <c r="H825" s="432" t="s">
        <v>2560</v>
      </c>
      <c r="I825" s="432" t="s">
        <v>2561</v>
      </c>
      <c r="J825" s="432" t="s">
        <v>2562</v>
      </c>
      <c r="K825" s="432" t="s">
        <v>2563</v>
      </c>
      <c r="L825" s="434">
        <v>110.82</v>
      </c>
      <c r="M825" s="434">
        <v>8</v>
      </c>
      <c r="N825" s="435">
        <v>886.56</v>
      </c>
    </row>
    <row r="826" spans="1:14" ht="14.4" customHeight="1" x14ac:dyDescent="0.3">
      <c r="A826" s="430" t="s">
        <v>737</v>
      </c>
      <c r="B826" s="431" t="s">
        <v>4028</v>
      </c>
      <c r="C826" s="432" t="s">
        <v>2342</v>
      </c>
      <c r="D826" s="433" t="s">
        <v>4047</v>
      </c>
      <c r="E826" s="432" t="s">
        <v>388</v>
      </c>
      <c r="F826" s="433" t="s">
        <v>4075</v>
      </c>
      <c r="G826" s="432" t="s">
        <v>381</v>
      </c>
      <c r="H826" s="432" t="s">
        <v>2564</v>
      </c>
      <c r="I826" s="432" t="s">
        <v>394</v>
      </c>
      <c r="J826" s="432" t="s">
        <v>2565</v>
      </c>
      <c r="K826" s="432"/>
      <c r="L826" s="434">
        <v>447.7</v>
      </c>
      <c r="M826" s="434">
        <v>1</v>
      </c>
      <c r="N826" s="435">
        <v>447.7</v>
      </c>
    </row>
    <row r="827" spans="1:14" ht="14.4" customHeight="1" x14ac:dyDescent="0.3">
      <c r="A827" s="430" t="s">
        <v>737</v>
      </c>
      <c r="B827" s="431" t="s">
        <v>4028</v>
      </c>
      <c r="C827" s="432" t="s">
        <v>2342</v>
      </c>
      <c r="D827" s="433" t="s">
        <v>4047</v>
      </c>
      <c r="E827" s="432" t="s">
        <v>388</v>
      </c>
      <c r="F827" s="433" t="s">
        <v>4075</v>
      </c>
      <c r="G827" s="432" t="s">
        <v>381</v>
      </c>
      <c r="H827" s="432" t="s">
        <v>2566</v>
      </c>
      <c r="I827" s="432" t="s">
        <v>2567</v>
      </c>
      <c r="J827" s="432" t="s">
        <v>2568</v>
      </c>
      <c r="K827" s="432" t="s">
        <v>2569</v>
      </c>
      <c r="L827" s="434">
        <v>660</v>
      </c>
      <c r="M827" s="434">
        <v>1</v>
      </c>
      <c r="N827" s="435">
        <v>660</v>
      </c>
    </row>
    <row r="828" spans="1:14" ht="14.4" customHeight="1" x14ac:dyDescent="0.3">
      <c r="A828" s="430" t="s">
        <v>737</v>
      </c>
      <c r="B828" s="431" t="s">
        <v>4028</v>
      </c>
      <c r="C828" s="432" t="s">
        <v>2342</v>
      </c>
      <c r="D828" s="433" t="s">
        <v>4047</v>
      </c>
      <c r="E828" s="432" t="s">
        <v>388</v>
      </c>
      <c r="F828" s="433" t="s">
        <v>4075</v>
      </c>
      <c r="G828" s="432" t="s">
        <v>381</v>
      </c>
      <c r="H828" s="432" t="s">
        <v>2570</v>
      </c>
      <c r="I828" s="432" t="s">
        <v>2571</v>
      </c>
      <c r="J828" s="432" t="s">
        <v>2572</v>
      </c>
      <c r="K828" s="432" t="s">
        <v>2573</v>
      </c>
      <c r="L828" s="434">
        <v>87.01</v>
      </c>
      <c r="M828" s="434">
        <v>4</v>
      </c>
      <c r="N828" s="435">
        <v>348.04</v>
      </c>
    </row>
    <row r="829" spans="1:14" ht="14.4" customHeight="1" x14ac:dyDescent="0.3">
      <c r="A829" s="430" t="s">
        <v>737</v>
      </c>
      <c r="B829" s="431" t="s">
        <v>4028</v>
      </c>
      <c r="C829" s="432" t="s">
        <v>2342</v>
      </c>
      <c r="D829" s="433" t="s">
        <v>4047</v>
      </c>
      <c r="E829" s="432" t="s">
        <v>388</v>
      </c>
      <c r="F829" s="433" t="s">
        <v>4075</v>
      </c>
      <c r="G829" s="432" t="s">
        <v>381</v>
      </c>
      <c r="H829" s="432" t="s">
        <v>1560</v>
      </c>
      <c r="I829" s="432" t="s">
        <v>1561</v>
      </c>
      <c r="J829" s="432" t="s">
        <v>1562</v>
      </c>
      <c r="K829" s="432" t="s">
        <v>1563</v>
      </c>
      <c r="L829" s="434">
        <v>215.06000000000006</v>
      </c>
      <c r="M829" s="434">
        <v>1</v>
      </c>
      <c r="N829" s="435">
        <v>215.06000000000006</v>
      </c>
    </row>
    <row r="830" spans="1:14" ht="14.4" customHeight="1" x14ac:dyDescent="0.3">
      <c r="A830" s="430" t="s">
        <v>737</v>
      </c>
      <c r="B830" s="431" t="s">
        <v>4028</v>
      </c>
      <c r="C830" s="432" t="s">
        <v>2342</v>
      </c>
      <c r="D830" s="433" t="s">
        <v>4047</v>
      </c>
      <c r="E830" s="432" t="s">
        <v>388</v>
      </c>
      <c r="F830" s="433" t="s">
        <v>4075</v>
      </c>
      <c r="G830" s="432" t="s">
        <v>381</v>
      </c>
      <c r="H830" s="432" t="s">
        <v>1568</v>
      </c>
      <c r="I830" s="432" t="s">
        <v>1569</v>
      </c>
      <c r="J830" s="432" t="s">
        <v>1570</v>
      </c>
      <c r="K830" s="432" t="s">
        <v>1571</v>
      </c>
      <c r="L830" s="434">
        <v>107.33035516932651</v>
      </c>
      <c r="M830" s="434">
        <v>2</v>
      </c>
      <c r="N830" s="435">
        <v>214.66071033865302</v>
      </c>
    </row>
    <row r="831" spans="1:14" ht="14.4" customHeight="1" x14ac:dyDescent="0.3">
      <c r="A831" s="430" t="s">
        <v>737</v>
      </c>
      <c r="B831" s="431" t="s">
        <v>4028</v>
      </c>
      <c r="C831" s="432" t="s">
        <v>2342</v>
      </c>
      <c r="D831" s="433" t="s">
        <v>4047</v>
      </c>
      <c r="E831" s="432" t="s">
        <v>388</v>
      </c>
      <c r="F831" s="433" t="s">
        <v>4075</v>
      </c>
      <c r="G831" s="432" t="s">
        <v>381</v>
      </c>
      <c r="H831" s="432" t="s">
        <v>2574</v>
      </c>
      <c r="I831" s="432" t="s">
        <v>2575</v>
      </c>
      <c r="J831" s="432" t="s">
        <v>2576</v>
      </c>
      <c r="K831" s="432" t="s">
        <v>2577</v>
      </c>
      <c r="L831" s="434">
        <v>182.99943801342582</v>
      </c>
      <c r="M831" s="434">
        <v>12</v>
      </c>
      <c r="N831" s="435">
        <v>2195.9932561611099</v>
      </c>
    </row>
    <row r="832" spans="1:14" ht="14.4" customHeight="1" x14ac:dyDescent="0.3">
      <c r="A832" s="430" t="s">
        <v>737</v>
      </c>
      <c r="B832" s="431" t="s">
        <v>4028</v>
      </c>
      <c r="C832" s="432" t="s">
        <v>2342</v>
      </c>
      <c r="D832" s="433" t="s">
        <v>4047</v>
      </c>
      <c r="E832" s="432" t="s">
        <v>388</v>
      </c>
      <c r="F832" s="433" t="s">
        <v>4075</v>
      </c>
      <c r="G832" s="432" t="s">
        <v>381</v>
      </c>
      <c r="H832" s="432" t="s">
        <v>2578</v>
      </c>
      <c r="I832" s="432" t="s">
        <v>2579</v>
      </c>
      <c r="J832" s="432" t="s">
        <v>2580</v>
      </c>
      <c r="K832" s="432" t="s">
        <v>2581</v>
      </c>
      <c r="L832" s="434">
        <v>462</v>
      </c>
      <c r="M832" s="434">
        <v>20</v>
      </c>
      <c r="N832" s="435">
        <v>9240</v>
      </c>
    </row>
    <row r="833" spans="1:14" ht="14.4" customHeight="1" x14ac:dyDescent="0.3">
      <c r="A833" s="430" t="s">
        <v>737</v>
      </c>
      <c r="B833" s="431" t="s">
        <v>4028</v>
      </c>
      <c r="C833" s="432" t="s">
        <v>2342</v>
      </c>
      <c r="D833" s="433" t="s">
        <v>4047</v>
      </c>
      <c r="E833" s="432" t="s">
        <v>388</v>
      </c>
      <c r="F833" s="433" t="s">
        <v>4075</v>
      </c>
      <c r="G833" s="432" t="s">
        <v>381</v>
      </c>
      <c r="H833" s="432" t="s">
        <v>2582</v>
      </c>
      <c r="I833" s="432" t="s">
        <v>2583</v>
      </c>
      <c r="J833" s="432" t="s">
        <v>2584</v>
      </c>
      <c r="K833" s="432" t="s">
        <v>2585</v>
      </c>
      <c r="L833" s="434">
        <v>374</v>
      </c>
      <c r="M833" s="434">
        <v>12</v>
      </c>
      <c r="N833" s="435">
        <v>4488</v>
      </c>
    </row>
    <row r="834" spans="1:14" ht="14.4" customHeight="1" x14ac:dyDescent="0.3">
      <c r="A834" s="430" t="s">
        <v>737</v>
      </c>
      <c r="B834" s="431" t="s">
        <v>4028</v>
      </c>
      <c r="C834" s="432" t="s">
        <v>2342</v>
      </c>
      <c r="D834" s="433" t="s">
        <v>4047</v>
      </c>
      <c r="E834" s="432" t="s">
        <v>388</v>
      </c>
      <c r="F834" s="433" t="s">
        <v>4075</v>
      </c>
      <c r="G834" s="432" t="s">
        <v>381</v>
      </c>
      <c r="H834" s="432" t="s">
        <v>2586</v>
      </c>
      <c r="I834" s="432" t="s">
        <v>2586</v>
      </c>
      <c r="J834" s="432" t="s">
        <v>2587</v>
      </c>
      <c r="K834" s="432" t="s">
        <v>2588</v>
      </c>
      <c r="L834" s="434">
        <v>3484.9691716268458</v>
      </c>
      <c r="M834" s="434">
        <v>11</v>
      </c>
      <c r="N834" s="435">
        <v>38334.660887895305</v>
      </c>
    </row>
    <row r="835" spans="1:14" ht="14.4" customHeight="1" x14ac:dyDescent="0.3">
      <c r="A835" s="430" t="s">
        <v>737</v>
      </c>
      <c r="B835" s="431" t="s">
        <v>4028</v>
      </c>
      <c r="C835" s="432" t="s">
        <v>2342</v>
      </c>
      <c r="D835" s="433" t="s">
        <v>4047</v>
      </c>
      <c r="E835" s="432" t="s">
        <v>388</v>
      </c>
      <c r="F835" s="433" t="s">
        <v>4075</v>
      </c>
      <c r="G835" s="432" t="s">
        <v>381</v>
      </c>
      <c r="H835" s="432" t="s">
        <v>2589</v>
      </c>
      <c r="I835" s="432" t="s">
        <v>2590</v>
      </c>
      <c r="J835" s="432" t="s">
        <v>2591</v>
      </c>
      <c r="K835" s="432" t="s">
        <v>2592</v>
      </c>
      <c r="L835" s="434">
        <v>300.68</v>
      </c>
      <c r="M835" s="434">
        <v>4</v>
      </c>
      <c r="N835" s="435">
        <v>1202.72</v>
      </c>
    </row>
    <row r="836" spans="1:14" ht="14.4" customHeight="1" x14ac:dyDescent="0.3">
      <c r="A836" s="430" t="s">
        <v>737</v>
      </c>
      <c r="B836" s="431" t="s">
        <v>4028</v>
      </c>
      <c r="C836" s="432" t="s">
        <v>2342</v>
      </c>
      <c r="D836" s="433" t="s">
        <v>4047</v>
      </c>
      <c r="E836" s="432" t="s">
        <v>388</v>
      </c>
      <c r="F836" s="433" t="s">
        <v>4075</v>
      </c>
      <c r="G836" s="432" t="s">
        <v>381</v>
      </c>
      <c r="H836" s="432" t="s">
        <v>2593</v>
      </c>
      <c r="I836" s="432" t="s">
        <v>2593</v>
      </c>
      <c r="J836" s="432" t="s">
        <v>2594</v>
      </c>
      <c r="K836" s="432" t="s">
        <v>2595</v>
      </c>
      <c r="L836" s="434">
        <v>95.338008828552617</v>
      </c>
      <c r="M836" s="434">
        <v>5</v>
      </c>
      <c r="N836" s="435">
        <v>476.6900441427631</v>
      </c>
    </row>
    <row r="837" spans="1:14" ht="14.4" customHeight="1" x14ac:dyDescent="0.3">
      <c r="A837" s="430" t="s">
        <v>737</v>
      </c>
      <c r="B837" s="431" t="s">
        <v>4028</v>
      </c>
      <c r="C837" s="432" t="s">
        <v>2342</v>
      </c>
      <c r="D837" s="433" t="s">
        <v>4047</v>
      </c>
      <c r="E837" s="432" t="s">
        <v>388</v>
      </c>
      <c r="F837" s="433" t="s">
        <v>4075</v>
      </c>
      <c r="G837" s="432" t="s">
        <v>381</v>
      </c>
      <c r="H837" s="432" t="s">
        <v>533</v>
      </c>
      <c r="I837" s="432" t="s">
        <v>533</v>
      </c>
      <c r="J837" s="432" t="s">
        <v>534</v>
      </c>
      <c r="K837" s="432" t="s">
        <v>535</v>
      </c>
      <c r="L837" s="434">
        <v>63.77</v>
      </c>
      <c r="M837" s="434">
        <v>2</v>
      </c>
      <c r="N837" s="435">
        <v>127.54</v>
      </c>
    </row>
    <row r="838" spans="1:14" ht="14.4" customHeight="1" x14ac:dyDescent="0.3">
      <c r="A838" s="430" t="s">
        <v>737</v>
      </c>
      <c r="B838" s="431" t="s">
        <v>4028</v>
      </c>
      <c r="C838" s="432" t="s">
        <v>2342</v>
      </c>
      <c r="D838" s="433" t="s">
        <v>4047</v>
      </c>
      <c r="E838" s="432" t="s">
        <v>388</v>
      </c>
      <c r="F838" s="433" t="s">
        <v>4075</v>
      </c>
      <c r="G838" s="432" t="s">
        <v>381</v>
      </c>
      <c r="H838" s="432" t="s">
        <v>2596</v>
      </c>
      <c r="I838" s="432" t="s">
        <v>394</v>
      </c>
      <c r="J838" s="432" t="s">
        <v>2597</v>
      </c>
      <c r="K838" s="432" t="s">
        <v>2497</v>
      </c>
      <c r="L838" s="434">
        <v>22.070000000000004</v>
      </c>
      <c r="M838" s="434">
        <v>2</v>
      </c>
      <c r="N838" s="435">
        <v>44.140000000000008</v>
      </c>
    </row>
    <row r="839" spans="1:14" ht="14.4" customHeight="1" x14ac:dyDescent="0.3">
      <c r="A839" s="430" t="s">
        <v>737</v>
      </c>
      <c r="B839" s="431" t="s">
        <v>4028</v>
      </c>
      <c r="C839" s="432" t="s">
        <v>2342</v>
      </c>
      <c r="D839" s="433" t="s">
        <v>4047</v>
      </c>
      <c r="E839" s="432" t="s">
        <v>388</v>
      </c>
      <c r="F839" s="433" t="s">
        <v>4075</v>
      </c>
      <c r="G839" s="432" t="s">
        <v>381</v>
      </c>
      <c r="H839" s="432" t="s">
        <v>1615</v>
      </c>
      <c r="I839" s="432" t="s">
        <v>394</v>
      </c>
      <c r="J839" s="432" t="s">
        <v>1616</v>
      </c>
      <c r="K839" s="432"/>
      <c r="L839" s="434">
        <v>26.769939792514716</v>
      </c>
      <c r="M839" s="434">
        <v>2</v>
      </c>
      <c r="N839" s="435">
        <v>53.539879585029432</v>
      </c>
    </row>
    <row r="840" spans="1:14" ht="14.4" customHeight="1" x14ac:dyDescent="0.3">
      <c r="A840" s="430" t="s">
        <v>737</v>
      </c>
      <c r="B840" s="431" t="s">
        <v>4028</v>
      </c>
      <c r="C840" s="432" t="s">
        <v>2342</v>
      </c>
      <c r="D840" s="433" t="s">
        <v>4047</v>
      </c>
      <c r="E840" s="432" t="s">
        <v>388</v>
      </c>
      <c r="F840" s="433" t="s">
        <v>4075</v>
      </c>
      <c r="G840" s="432" t="s">
        <v>381</v>
      </c>
      <c r="H840" s="432" t="s">
        <v>2598</v>
      </c>
      <c r="I840" s="432" t="s">
        <v>394</v>
      </c>
      <c r="J840" s="432" t="s">
        <v>2599</v>
      </c>
      <c r="K840" s="432"/>
      <c r="L840" s="434">
        <v>37.700000000000024</v>
      </c>
      <c r="M840" s="434">
        <v>6</v>
      </c>
      <c r="N840" s="435">
        <v>226.20000000000016</v>
      </c>
    </row>
    <row r="841" spans="1:14" ht="14.4" customHeight="1" x14ac:dyDescent="0.3">
      <c r="A841" s="430" t="s">
        <v>737</v>
      </c>
      <c r="B841" s="431" t="s">
        <v>4028</v>
      </c>
      <c r="C841" s="432" t="s">
        <v>2342</v>
      </c>
      <c r="D841" s="433" t="s">
        <v>4047</v>
      </c>
      <c r="E841" s="432" t="s">
        <v>388</v>
      </c>
      <c r="F841" s="433" t="s">
        <v>4075</v>
      </c>
      <c r="G841" s="432" t="s">
        <v>381</v>
      </c>
      <c r="H841" s="432" t="s">
        <v>2600</v>
      </c>
      <c r="I841" s="432" t="s">
        <v>2600</v>
      </c>
      <c r="J841" s="432" t="s">
        <v>2601</v>
      </c>
      <c r="K841" s="432" t="s">
        <v>2602</v>
      </c>
      <c r="L841" s="434">
        <v>165.37116279069767</v>
      </c>
      <c r="M841" s="434">
        <v>43</v>
      </c>
      <c r="N841" s="435">
        <v>7110.9599999999991</v>
      </c>
    </row>
    <row r="842" spans="1:14" ht="14.4" customHeight="1" x14ac:dyDescent="0.3">
      <c r="A842" s="430" t="s">
        <v>737</v>
      </c>
      <c r="B842" s="431" t="s">
        <v>4028</v>
      </c>
      <c r="C842" s="432" t="s">
        <v>2342</v>
      </c>
      <c r="D842" s="433" t="s">
        <v>4047</v>
      </c>
      <c r="E842" s="432" t="s">
        <v>388</v>
      </c>
      <c r="F842" s="433" t="s">
        <v>4075</v>
      </c>
      <c r="G842" s="432" t="s">
        <v>381</v>
      </c>
      <c r="H842" s="432" t="s">
        <v>1625</v>
      </c>
      <c r="I842" s="432" t="s">
        <v>1625</v>
      </c>
      <c r="J842" s="432" t="s">
        <v>1626</v>
      </c>
      <c r="K842" s="432" t="s">
        <v>1627</v>
      </c>
      <c r="L842" s="434">
        <v>44.000016361195712</v>
      </c>
      <c r="M842" s="434">
        <v>9</v>
      </c>
      <c r="N842" s="435">
        <v>396.00014725076142</v>
      </c>
    </row>
    <row r="843" spans="1:14" ht="14.4" customHeight="1" x14ac:dyDescent="0.3">
      <c r="A843" s="430" t="s">
        <v>737</v>
      </c>
      <c r="B843" s="431" t="s">
        <v>4028</v>
      </c>
      <c r="C843" s="432" t="s">
        <v>2342</v>
      </c>
      <c r="D843" s="433" t="s">
        <v>4047</v>
      </c>
      <c r="E843" s="432" t="s">
        <v>388</v>
      </c>
      <c r="F843" s="433" t="s">
        <v>4075</v>
      </c>
      <c r="G843" s="432" t="s">
        <v>381</v>
      </c>
      <c r="H843" s="432" t="s">
        <v>2603</v>
      </c>
      <c r="I843" s="432" t="s">
        <v>2604</v>
      </c>
      <c r="J843" s="432" t="s">
        <v>1645</v>
      </c>
      <c r="K843" s="432" t="s">
        <v>2605</v>
      </c>
      <c r="L843" s="434">
        <v>13807.172034189362</v>
      </c>
      <c r="M843" s="434">
        <v>22</v>
      </c>
      <c r="N843" s="435">
        <v>303757.78475216596</v>
      </c>
    </row>
    <row r="844" spans="1:14" ht="14.4" customHeight="1" x14ac:dyDescent="0.3">
      <c r="A844" s="430" t="s">
        <v>737</v>
      </c>
      <c r="B844" s="431" t="s">
        <v>4028</v>
      </c>
      <c r="C844" s="432" t="s">
        <v>2342</v>
      </c>
      <c r="D844" s="433" t="s">
        <v>4047</v>
      </c>
      <c r="E844" s="432" t="s">
        <v>388</v>
      </c>
      <c r="F844" s="433" t="s">
        <v>4075</v>
      </c>
      <c r="G844" s="432" t="s">
        <v>381</v>
      </c>
      <c r="H844" s="432" t="s">
        <v>539</v>
      </c>
      <c r="I844" s="432" t="s">
        <v>394</v>
      </c>
      <c r="J844" s="432" t="s">
        <v>540</v>
      </c>
      <c r="K844" s="432" t="s">
        <v>541</v>
      </c>
      <c r="L844" s="434">
        <v>54.486056677354966</v>
      </c>
      <c r="M844" s="434">
        <v>2</v>
      </c>
      <c r="N844" s="435">
        <v>108.97211335470993</v>
      </c>
    </row>
    <row r="845" spans="1:14" ht="14.4" customHeight="1" x14ac:dyDescent="0.3">
      <c r="A845" s="430" t="s">
        <v>737</v>
      </c>
      <c r="B845" s="431" t="s">
        <v>4028</v>
      </c>
      <c r="C845" s="432" t="s">
        <v>2342</v>
      </c>
      <c r="D845" s="433" t="s">
        <v>4047</v>
      </c>
      <c r="E845" s="432" t="s">
        <v>388</v>
      </c>
      <c r="F845" s="433" t="s">
        <v>4075</v>
      </c>
      <c r="G845" s="432" t="s">
        <v>381</v>
      </c>
      <c r="H845" s="432" t="s">
        <v>2606</v>
      </c>
      <c r="I845" s="432" t="s">
        <v>394</v>
      </c>
      <c r="J845" s="432" t="s">
        <v>2607</v>
      </c>
      <c r="K845" s="432"/>
      <c r="L845" s="434">
        <v>30.779910968115665</v>
      </c>
      <c r="M845" s="434">
        <v>22</v>
      </c>
      <c r="N845" s="435">
        <v>677.15804129854462</v>
      </c>
    </row>
    <row r="846" spans="1:14" ht="14.4" customHeight="1" x14ac:dyDescent="0.3">
      <c r="A846" s="430" t="s">
        <v>737</v>
      </c>
      <c r="B846" s="431" t="s">
        <v>4028</v>
      </c>
      <c r="C846" s="432" t="s">
        <v>2342</v>
      </c>
      <c r="D846" s="433" t="s">
        <v>4047</v>
      </c>
      <c r="E846" s="432" t="s">
        <v>388</v>
      </c>
      <c r="F846" s="433" t="s">
        <v>4075</v>
      </c>
      <c r="G846" s="432" t="s">
        <v>381</v>
      </c>
      <c r="H846" s="432" t="s">
        <v>1656</v>
      </c>
      <c r="I846" s="432" t="s">
        <v>1656</v>
      </c>
      <c r="J846" s="432" t="s">
        <v>1657</v>
      </c>
      <c r="K846" s="432" t="s">
        <v>1658</v>
      </c>
      <c r="L846" s="434">
        <v>793.32007928493999</v>
      </c>
      <c r="M846" s="434">
        <v>85</v>
      </c>
      <c r="N846" s="435">
        <v>67432.206739219895</v>
      </c>
    </row>
    <row r="847" spans="1:14" ht="14.4" customHeight="1" x14ac:dyDescent="0.3">
      <c r="A847" s="430" t="s">
        <v>737</v>
      </c>
      <c r="B847" s="431" t="s">
        <v>4028</v>
      </c>
      <c r="C847" s="432" t="s">
        <v>2342</v>
      </c>
      <c r="D847" s="433" t="s">
        <v>4047</v>
      </c>
      <c r="E847" s="432" t="s">
        <v>388</v>
      </c>
      <c r="F847" s="433" t="s">
        <v>4075</v>
      </c>
      <c r="G847" s="432" t="s">
        <v>381</v>
      </c>
      <c r="H847" s="432" t="s">
        <v>2608</v>
      </c>
      <c r="I847" s="432" t="s">
        <v>394</v>
      </c>
      <c r="J847" s="432" t="s">
        <v>2609</v>
      </c>
      <c r="K847" s="432"/>
      <c r="L847" s="434">
        <v>229.91002475794875</v>
      </c>
      <c r="M847" s="434">
        <v>4</v>
      </c>
      <c r="N847" s="435">
        <v>919.64009903179499</v>
      </c>
    </row>
    <row r="848" spans="1:14" ht="14.4" customHeight="1" x14ac:dyDescent="0.3">
      <c r="A848" s="430" t="s">
        <v>737</v>
      </c>
      <c r="B848" s="431" t="s">
        <v>4028</v>
      </c>
      <c r="C848" s="432" t="s">
        <v>2342</v>
      </c>
      <c r="D848" s="433" t="s">
        <v>4047</v>
      </c>
      <c r="E848" s="432" t="s">
        <v>388</v>
      </c>
      <c r="F848" s="433" t="s">
        <v>4075</v>
      </c>
      <c r="G848" s="432" t="s">
        <v>381</v>
      </c>
      <c r="H848" s="432" t="s">
        <v>2610</v>
      </c>
      <c r="I848" s="432" t="s">
        <v>2610</v>
      </c>
      <c r="J848" s="432" t="s">
        <v>2611</v>
      </c>
      <c r="K848" s="432" t="s">
        <v>2612</v>
      </c>
      <c r="L848" s="434">
        <v>151.56004950032087</v>
      </c>
      <c r="M848" s="434">
        <v>10</v>
      </c>
      <c r="N848" s="435">
        <v>1515.6004950032088</v>
      </c>
    </row>
    <row r="849" spans="1:14" ht="14.4" customHeight="1" x14ac:dyDescent="0.3">
      <c r="A849" s="430" t="s">
        <v>737</v>
      </c>
      <c r="B849" s="431" t="s">
        <v>4028</v>
      </c>
      <c r="C849" s="432" t="s">
        <v>2342</v>
      </c>
      <c r="D849" s="433" t="s">
        <v>4047</v>
      </c>
      <c r="E849" s="432" t="s">
        <v>388</v>
      </c>
      <c r="F849" s="433" t="s">
        <v>4075</v>
      </c>
      <c r="G849" s="432" t="s">
        <v>381</v>
      </c>
      <c r="H849" s="432" t="s">
        <v>1659</v>
      </c>
      <c r="I849" s="432" t="s">
        <v>1659</v>
      </c>
      <c r="J849" s="432" t="s">
        <v>1660</v>
      </c>
      <c r="K849" s="432" t="s">
        <v>1661</v>
      </c>
      <c r="L849" s="434">
        <v>10.753333333333332</v>
      </c>
      <c r="M849" s="434">
        <v>3</v>
      </c>
      <c r="N849" s="435">
        <v>32.26</v>
      </c>
    </row>
    <row r="850" spans="1:14" ht="14.4" customHeight="1" x14ac:dyDescent="0.3">
      <c r="A850" s="430" t="s">
        <v>737</v>
      </c>
      <c r="B850" s="431" t="s">
        <v>4028</v>
      </c>
      <c r="C850" s="432" t="s">
        <v>2342</v>
      </c>
      <c r="D850" s="433" t="s">
        <v>4047</v>
      </c>
      <c r="E850" s="432" t="s">
        <v>388</v>
      </c>
      <c r="F850" s="433" t="s">
        <v>4075</v>
      </c>
      <c r="G850" s="432" t="s">
        <v>381</v>
      </c>
      <c r="H850" s="432" t="s">
        <v>1664</v>
      </c>
      <c r="I850" s="432" t="s">
        <v>1664</v>
      </c>
      <c r="J850" s="432" t="s">
        <v>1665</v>
      </c>
      <c r="K850" s="432" t="s">
        <v>1666</v>
      </c>
      <c r="L850" s="434">
        <v>947.17444444444425</v>
      </c>
      <c r="M850" s="434">
        <v>9</v>
      </c>
      <c r="N850" s="435">
        <v>8524.5699999999979</v>
      </c>
    </row>
    <row r="851" spans="1:14" ht="14.4" customHeight="1" x14ac:dyDescent="0.3">
      <c r="A851" s="430" t="s">
        <v>737</v>
      </c>
      <c r="B851" s="431" t="s">
        <v>4028</v>
      </c>
      <c r="C851" s="432" t="s">
        <v>2342</v>
      </c>
      <c r="D851" s="433" t="s">
        <v>4047</v>
      </c>
      <c r="E851" s="432" t="s">
        <v>388</v>
      </c>
      <c r="F851" s="433" t="s">
        <v>4075</v>
      </c>
      <c r="G851" s="432" t="s">
        <v>381</v>
      </c>
      <c r="H851" s="432" t="s">
        <v>2613</v>
      </c>
      <c r="I851" s="432" t="s">
        <v>394</v>
      </c>
      <c r="J851" s="432" t="s">
        <v>2614</v>
      </c>
      <c r="K851" s="432"/>
      <c r="L851" s="434">
        <v>205.47</v>
      </c>
      <c r="M851" s="434">
        <v>3</v>
      </c>
      <c r="N851" s="435">
        <v>616.41</v>
      </c>
    </row>
    <row r="852" spans="1:14" ht="14.4" customHeight="1" x14ac:dyDescent="0.3">
      <c r="A852" s="430" t="s">
        <v>737</v>
      </c>
      <c r="B852" s="431" t="s">
        <v>4028</v>
      </c>
      <c r="C852" s="432" t="s">
        <v>2342</v>
      </c>
      <c r="D852" s="433" t="s">
        <v>4047</v>
      </c>
      <c r="E852" s="432" t="s">
        <v>388</v>
      </c>
      <c r="F852" s="433" t="s">
        <v>4075</v>
      </c>
      <c r="G852" s="432" t="s">
        <v>381</v>
      </c>
      <c r="H852" s="432" t="s">
        <v>1682</v>
      </c>
      <c r="I852" s="432" t="s">
        <v>1682</v>
      </c>
      <c r="J852" s="432" t="s">
        <v>1683</v>
      </c>
      <c r="K852" s="432" t="s">
        <v>935</v>
      </c>
      <c r="L852" s="434">
        <v>62.20962344552489</v>
      </c>
      <c r="M852" s="434">
        <v>12</v>
      </c>
      <c r="N852" s="435">
        <v>746.51548134629866</v>
      </c>
    </row>
    <row r="853" spans="1:14" ht="14.4" customHeight="1" x14ac:dyDescent="0.3">
      <c r="A853" s="430" t="s">
        <v>737</v>
      </c>
      <c r="B853" s="431" t="s">
        <v>4028</v>
      </c>
      <c r="C853" s="432" t="s">
        <v>2342</v>
      </c>
      <c r="D853" s="433" t="s">
        <v>4047</v>
      </c>
      <c r="E853" s="432" t="s">
        <v>388</v>
      </c>
      <c r="F853" s="433" t="s">
        <v>4075</v>
      </c>
      <c r="G853" s="432" t="s">
        <v>381</v>
      </c>
      <c r="H853" s="432" t="s">
        <v>2615</v>
      </c>
      <c r="I853" s="432" t="s">
        <v>2615</v>
      </c>
      <c r="J853" s="432" t="s">
        <v>2616</v>
      </c>
      <c r="K853" s="432" t="s">
        <v>2617</v>
      </c>
      <c r="L853" s="434">
        <v>225.94</v>
      </c>
      <c r="M853" s="434">
        <v>1</v>
      </c>
      <c r="N853" s="435">
        <v>225.94</v>
      </c>
    </row>
    <row r="854" spans="1:14" ht="14.4" customHeight="1" x14ac:dyDescent="0.3">
      <c r="A854" s="430" t="s">
        <v>737</v>
      </c>
      <c r="B854" s="431" t="s">
        <v>4028</v>
      </c>
      <c r="C854" s="432" t="s">
        <v>2342</v>
      </c>
      <c r="D854" s="433" t="s">
        <v>4047</v>
      </c>
      <c r="E854" s="432" t="s">
        <v>388</v>
      </c>
      <c r="F854" s="433" t="s">
        <v>4075</v>
      </c>
      <c r="G854" s="432" t="s">
        <v>381</v>
      </c>
      <c r="H854" s="432" t="s">
        <v>2618</v>
      </c>
      <c r="I854" s="432" t="s">
        <v>2618</v>
      </c>
      <c r="J854" s="432" t="s">
        <v>2619</v>
      </c>
      <c r="K854" s="432" t="s">
        <v>2620</v>
      </c>
      <c r="L854" s="434">
        <v>81.96</v>
      </c>
      <c r="M854" s="434">
        <v>1</v>
      </c>
      <c r="N854" s="435">
        <v>81.96</v>
      </c>
    </row>
    <row r="855" spans="1:14" ht="14.4" customHeight="1" x14ac:dyDescent="0.3">
      <c r="A855" s="430" t="s">
        <v>737</v>
      </c>
      <c r="B855" s="431" t="s">
        <v>4028</v>
      </c>
      <c r="C855" s="432" t="s">
        <v>2342</v>
      </c>
      <c r="D855" s="433" t="s">
        <v>4047</v>
      </c>
      <c r="E855" s="432" t="s">
        <v>388</v>
      </c>
      <c r="F855" s="433" t="s">
        <v>4075</v>
      </c>
      <c r="G855" s="432" t="s">
        <v>381</v>
      </c>
      <c r="H855" s="432" t="s">
        <v>1700</v>
      </c>
      <c r="I855" s="432" t="s">
        <v>1700</v>
      </c>
      <c r="J855" s="432" t="s">
        <v>1701</v>
      </c>
      <c r="K855" s="432" t="s">
        <v>1702</v>
      </c>
      <c r="L855" s="434">
        <v>72.180000000000007</v>
      </c>
      <c r="M855" s="434">
        <v>1</v>
      </c>
      <c r="N855" s="435">
        <v>72.180000000000007</v>
      </c>
    </row>
    <row r="856" spans="1:14" ht="14.4" customHeight="1" x14ac:dyDescent="0.3">
      <c r="A856" s="430" t="s">
        <v>737</v>
      </c>
      <c r="B856" s="431" t="s">
        <v>4028</v>
      </c>
      <c r="C856" s="432" t="s">
        <v>2342</v>
      </c>
      <c r="D856" s="433" t="s">
        <v>4047</v>
      </c>
      <c r="E856" s="432" t="s">
        <v>388</v>
      </c>
      <c r="F856" s="433" t="s">
        <v>4075</v>
      </c>
      <c r="G856" s="432" t="s">
        <v>381</v>
      </c>
      <c r="H856" s="432" t="s">
        <v>1706</v>
      </c>
      <c r="I856" s="432" t="s">
        <v>1706</v>
      </c>
      <c r="J856" s="432" t="s">
        <v>1707</v>
      </c>
      <c r="K856" s="432" t="s">
        <v>1708</v>
      </c>
      <c r="L856" s="434">
        <v>220.29999999999995</v>
      </c>
      <c r="M856" s="434">
        <v>5</v>
      </c>
      <c r="N856" s="435">
        <v>1101.4999999999998</v>
      </c>
    </row>
    <row r="857" spans="1:14" ht="14.4" customHeight="1" x14ac:dyDescent="0.3">
      <c r="A857" s="430" t="s">
        <v>737</v>
      </c>
      <c r="B857" s="431" t="s">
        <v>4028</v>
      </c>
      <c r="C857" s="432" t="s">
        <v>2342</v>
      </c>
      <c r="D857" s="433" t="s">
        <v>4047</v>
      </c>
      <c r="E857" s="432" t="s">
        <v>388</v>
      </c>
      <c r="F857" s="433" t="s">
        <v>4075</v>
      </c>
      <c r="G857" s="432" t="s">
        <v>381</v>
      </c>
      <c r="H857" s="432" t="s">
        <v>2621</v>
      </c>
      <c r="I857" s="432" t="s">
        <v>2621</v>
      </c>
      <c r="J857" s="432" t="s">
        <v>2414</v>
      </c>
      <c r="K857" s="432" t="s">
        <v>2415</v>
      </c>
      <c r="L857" s="434">
        <v>47.609914283781613</v>
      </c>
      <c r="M857" s="434">
        <v>99</v>
      </c>
      <c r="N857" s="435">
        <v>4713.3815140943798</v>
      </c>
    </row>
    <row r="858" spans="1:14" ht="14.4" customHeight="1" x14ac:dyDescent="0.3">
      <c r="A858" s="430" t="s">
        <v>737</v>
      </c>
      <c r="B858" s="431" t="s">
        <v>4028</v>
      </c>
      <c r="C858" s="432" t="s">
        <v>2342</v>
      </c>
      <c r="D858" s="433" t="s">
        <v>4047</v>
      </c>
      <c r="E858" s="432" t="s">
        <v>388</v>
      </c>
      <c r="F858" s="433" t="s">
        <v>4075</v>
      </c>
      <c r="G858" s="432" t="s">
        <v>381</v>
      </c>
      <c r="H858" s="432" t="s">
        <v>2622</v>
      </c>
      <c r="I858" s="432" t="s">
        <v>2622</v>
      </c>
      <c r="J858" s="432" t="s">
        <v>2623</v>
      </c>
      <c r="K858" s="432" t="s">
        <v>2624</v>
      </c>
      <c r="L858" s="434">
        <v>383.43335586765534</v>
      </c>
      <c r="M858" s="434">
        <v>1</v>
      </c>
      <c r="N858" s="435">
        <v>383.43335586765534</v>
      </c>
    </row>
    <row r="859" spans="1:14" ht="14.4" customHeight="1" x14ac:dyDescent="0.3">
      <c r="A859" s="430" t="s">
        <v>737</v>
      </c>
      <c r="B859" s="431" t="s">
        <v>4028</v>
      </c>
      <c r="C859" s="432" t="s">
        <v>2342</v>
      </c>
      <c r="D859" s="433" t="s">
        <v>4047</v>
      </c>
      <c r="E859" s="432" t="s">
        <v>388</v>
      </c>
      <c r="F859" s="433" t="s">
        <v>4075</v>
      </c>
      <c r="G859" s="432" t="s">
        <v>381</v>
      </c>
      <c r="H859" s="432" t="s">
        <v>1721</v>
      </c>
      <c r="I859" s="432" t="s">
        <v>1721</v>
      </c>
      <c r="J859" s="432" t="s">
        <v>1722</v>
      </c>
      <c r="K859" s="432" t="s">
        <v>1723</v>
      </c>
      <c r="L859" s="434">
        <v>103.801999412924</v>
      </c>
      <c r="M859" s="434">
        <v>5</v>
      </c>
      <c r="N859" s="435">
        <v>519.00999706462005</v>
      </c>
    </row>
    <row r="860" spans="1:14" ht="14.4" customHeight="1" x14ac:dyDescent="0.3">
      <c r="A860" s="430" t="s">
        <v>737</v>
      </c>
      <c r="B860" s="431" t="s">
        <v>4028</v>
      </c>
      <c r="C860" s="432" t="s">
        <v>2342</v>
      </c>
      <c r="D860" s="433" t="s">
        <v>4047</v>
      </c>
      <c r="E860" s="432" t="s">
        <v>388</v>
      </c>
      <c r="F860" s="433" t="s">
        <v>4075</v>
      </c>
      <c r="G860" s="432" t="s">
        <v>381</v>
      </c>
      <c r="H860" s="432" t="s">
        <v>1724</v>
      </c>
      <c r="I860" s="432" t="s">
        <v>394</v>
      </c>
      <c r="J860" s="432" t="s">
        <v>1725</v>
      </c>
      <c r="K860" s="432"/>
      <c r="L860" s="434">
        <v>65.766095238095232</v>
      </c>
      <c r="M860" s="434">
        <v>21</v>
      </c>
      <c r="N860" s="435">
        <v>1381.088</v>
      </c>
    </row>
    <row r="861" spans="1:14" ht="14.4" customHeight="1" x14ac:dyDescent="0.3">
      <c r="A861" s="430" t="s">
        <v>737</v>
      </c>
      <c r="B861" s="431" t="s">
        <v>4028</v>
      </c>
      <c r="C861" s="432" t="s">
        <v>2342</v>
      </c>
      <c r="D861" s="433" t="s">
        <v>4047</v>
      </c>
      <c r="E861" s="432" t="s">
        <v>388</v>
      </c>
      <c r="F861" s="433" t="s">
        <v>4075</v>
      </c>
      <c r="G861" s="432" t="s">
        <v>381</v>
      </c>
      <c r="H861" s="432" t="s">
        <v>1731</v>
      </c>
      <c r="I861" s="432" t="s">
        <v>1731</v>
      </c>
      <c r="J861" s="432" t="s">
        <v>1732</v>
      </c>
      <c r="K861" s="432" t="s">
        <v>1733</v>
      </c>
      <c r="L861" s="434">
        <v>81.899901524326239</v>
      </c>
      <c r="M861" s="434">
        <v>17</v>
      </c>
      <c r="N861" s="435">
        <v>1392.298325913546</v>
      </c>
    </row>
    <row r="862" spans="1:14" ht="14.4" customHeight="1" x14ac:dyDescent="0.3">
      <c r="A862" s="430" t="s">
        <v>737</v>
      </c>
      <c r="B862" s="431" t="s">
        <v>4028</v>
      </c>
      <c r="C862" s="432" t="s">
        <v>2342</v>
      </c>
      <c r="D862" s="433" t="s">
        <v>4047</v>
      </c>
      <c r="E862" s="432" t="s">
        <v>388</v>
      </c>
      <c r="F862" s="433" t="s">
        <v>4075</v>
      </c>
      <c r="G862" s="432" t="s">
        <v>381</v>
      </c>
      <c r="H862" s="432" t="s">
        <v>2625</v>
      </c>
      <c r="I862" s="432" t="s">
        <v>394</v>
      </c>
      <c r="J862" s="432" t="s">
        <v>2626</v>
      </c>
      <c r="K862" s="432"/>
      <c r="L862" s="434">
        <v>55.280999999999992</v>
      </c>
      <c r="M862" s="434">
        <v>10</v>
      </c>
      <c r="N862" s="435">
        <v>552.80999999999995</v>
      </c>
    </row>
    <row r="863" spans="1:14" ht="14.4" customHeight="1" x14ac:dyDescent="0.3">
      <c r="A863" s="430" t="s">
        <v>737</v>
      </c>
      <c r="B863" s="431" t="s">
        <v>4028</v>
      </c>
      <c r="C863" s="432" t="s">
        <v>2342</v>
      </c>
      <c r="D863" s="433" t="s">
        <v>4047</v>
      </c>
      <c r="E863" s="432" t="s">
        <v>388</v>
      </c>
      <c r="F863" s="433" t="s">
        <v>4075</v>
      </c>
      <c r="G863" s="432" t="s">
        <v>381</v>
      </c>
      <c r="H863" s="432" t="s">
        <v>2627</v>
      </c>
      <c r="I863" s="432" t="s">
        <v>394</v>
      </c>
      <c r="J863" s="432" t="s">
        <v>2628</v>
      </c>
      <c r="K863" s="432"/>
      <c r="L863" s="434">
        <v>562.58600000000001</v>
      </c>
      <c r="M863" s="434">
        <v>5</v>
      </c>
      <c r="N863" s="435">
        <v>2812.9300000000003</v>
      </c>
    </row>
    <row r="864" spans="1:14" ht="14.4" customHeight="1" x14ac:dyDescent="0.3">
      <c r="A864" s="430" t="s">
        <v>737</v>
      </c>
      <c r="B864" s="431" t="s">
        <v>4028</v>
      </c>
      <c r="C864" s="432" t="s">
        <v>2342</v>
      </c>
      <c r="D864" s="433" t="s">
        <v>4047</v>
      </c>
      <c r="E864" s="432" t="s">
        <v>388</v>
      </c>
      <c r="F864" s="433" t="s">
        <v>4075</v>
      </c>
      <c r="G864" s="432" t="s">
        <v>381</v>
      </c>
      <c r="H864" s="432" t="s">
        <v>2629</v>
      </c>
      <c r="I864" s="432" t="s">
        <v>2629</v>
      </c>
      <c r="J864" s="432" t="s">
        <v>2630</v>
      </c>
      <c r="K864" s="432" t="s">
        <v>2631</v>
      </c>
      <c r="L864" s="434">
        <v>622.53369321046171</v>
      </c>
      <c r="M864" s="434">
        <v>190</v>
      </c>
      <c r="N864" s="435">
        <v>118281.40170998772</v>
      </c>
    </row>
    <row r="865" spans="1:14" ht="14.4" customHeight="1" x14ac:dyDescent="0.3">
      <c r="A865" s="430" t="s">
        <v>737</v>
      </c>
      <c r="B865" s="431" t="s">
        <v>4028</v>
      </c>
      <c r="C865" s="432" t="s">
        <v>2342</v>
      </c>
      <c r="D865" s="433" t="s">
        <v>4047</v>
      </c>
      <c r="E865" s="432" t="s">
        <v>388</v>
      </c>
      <c r="F865" s="433" t="s">
        <v>4075</v>
      </c>
      <c r="G865" s="432" t="s">
        <v>381</v>
      </c>
      <c r="H865" s="432" t="s">
        <v>1750</v>
      </c>
      <c r="I865" s="432" t="s">
        <v>1750</v>
      </c>
      <c r="J865" s="432" t="s">
        <v>1722</v>
      </c>
      <c r="K865" s="432" t="s">
        <v>1723</v>
      </c>
      <c r="L865" s="434">
        <v>72.879946603944447</v>
      </c>
      <c r="M865" s="434">
        <v>10</v>
      </c>
      <c r="N865" s="435">
        <v>728.7994660394445</v>
      </c>
    </row>
    <row r="866" spans="1:14" ht="14.4" customHeight="1" x14ac:dyDescent="0.3">
      <c r="A866" s="430" t="s">
        <v>737</v>
      </c>
      <c r="B866" s="431" t="s">
        <v>4028</v>
      </c>
      <c r="C866" s="432" t="s">
        <v>2342</v>
      </c>
      <c r="D866" s="433" t="s">
        <v>4047</v>
      </c>
      <c r="E866" s="432" t="s">
        <v>388</v>
      </c>
      <c r="F866" s="433" t="s">
        <v>4075</v>
      </c>
      <c r="G866" s="432" t="s">
        <v>381</v>
      </c>
      <c r="H866" s="432" t="s">
        <v>2632</v>
      </c>
      <c r="I866" s="432" t="s">
        <v>394</v>
      </c>
      <c r="J866" s="432" t="s">
        <v>2633</v>
      </c>
      <c r="K866" s="432"/>
      <c r="L866" s="434">
        <v>28289.64</v>
      </c>
      <c r="M866" s="434">
        <v>1</v>
      </c>
      <c r="N866" s="435">
        <v>28289.64</v>
      </c>
    </row>
    <row r="867" spans="1:14" ht="14.4" customHeight="1" x14ac:dyDescent="0.3">
      <c r="A867" s="430" t="s">
        <v>737</v>
      </c>
      <c r="B867" s="431" t="s">
        <v>4028</v>
      </c>
      <c r="C867" s="432" t="s">
        <v>2342</v>
      </c>
      <c r="D867" s="433" t="s">
        <v>4047</v>
      </c>
      <c r="E867" s="432" t="s">
        <v>388</v>
      </c>
      <c r="F867" s="433" t="s">
        <v>4075</v>
      </c>
      <c r="G867" s="432" t="s">
        <v>381</v>
      </c>
      <c r="H867" s="432" t="s">
        <v>393</v>
      </c>
      <c r="I867" s="432" t="s">
        <v>394</v>
      </c>
      <c r="J867" s="432" t="s">
        <v>395</v>
      </c>
      <c r="K867" s="432" t="s">
        <v>396</v>
      </c>
      <c r="L867" s="434">
        <v>115.43</v>
      </c>
      <c r="M867" s="434">
        <v>1</v>
      </c>
      <c r="N867" s="435">
        <v>115.43</v>
      </c>
    </row>
    <row r="868" spans="1:14" ht="14.4" customHeight="1" x14ac:dyDescent="0.3">
      <c r="A868" s="430" t="s">
        <v>737</v>
      </c>
      <c r="B868" s="431" t="s">
        <v>4028</v>
      </c>
      <c r="C868" s="432" t="s">
        <v>2342</v>
      </c>
      <c r="D868" s="433" t="s">
        <v>4047</v>
      </c>
      <c r="E868" s="432" t="s">
        <v>388</v>
      </c>
      <c r="F868" s="433" t="s">
        <v>4075</v>
      </c>
      <c r="G868" s="432" t="s">
        <v>381</v>
      </c>
      <c r="H868" s="432" t="s">
        <v>2634</v>
      </c>
      <c r="I868" s="432" t="s">
        <v>394</v>
      </c>
      <c r="J868" s="432" t="s">
        <v>2635</v>
      </c>
      <c r="K868" s="432" t="s">
        <v>396</v>
      </c>
      <c r="L868" s="434">
        <v>22.07</v>
      </c>
      <c r="M868" s="434">
        <v>10</v>
      </c>
      <c r="N868" s="435">
        <v>220.7</v>
      </c>
    </row>
    <row r="869" spans="1:14" ht="14.4" customHeight="1" x14ac:dyDescent="0.3">
      <c r="A869" s="430" t="s">
        <v>737</v>
      </c>
      <c r="B869" s="431" t="s">
        <v>4028</v>
      </c>
      <c r="C869" s="432" t="s">
        <v>2342</v>
      </c>
      <c r="D869" s="433" t="s">
        <v>4047</v>
      </c>
      <c r="E869" s="432" t="s">
        <v>388</v>
      </c>
      <c r="F869" s="433" t="s">
        <v>4075</v>
      </c>
      <c r="G869" s="432" t="s">
        <v>381</v>
      </c>
      <c r="H869" s="432" t="s">
        <v>2636</v>
      </c>
      <c r="I869" s="432" t="s">
        <v>394</v>
      </c>
      <c r="J869" s="432" t="s">
        <v>2637</v>
      </c>
      <c r="K869" s="432" t="s">
        <v>396</v>
      </c>
      <c r="L869" s="434">
        <v>26.47</v>
      </c>
      <c r="M869" s="434">
        <v>5</v>
      </c>
      <c r="N869" s="435">
        <v>132.35</v>
      </c>
    </row>
    <row r="870" spans="1:14" ht="14.4" customHeight="1" x14ac:dyDescent="0.3">
      <c r="A870" s="430" t="s">
        <v>737</v>
      </c>
      <c r="B870" s="431" t="s">
        <v>4028</v>
      </c>
      <c r="C870" s="432" t="s">
        <v>2342</v>
      </c>
      <c r="D870" s="433" t="s">
        <v>4047</v>
      </c>
      <c r="E870" s="432" t="s">
        <v>388</v>
      </c>
      <c r="F870" s="433" t="s">
        <v>4075</v>
      </c>
      <c r="G870" s="432" t="s">
        <v>381</v>
      </c>
      <c r="H870" s="432" t="s">
        <v>2638</v>
      </c>
      <c r="I870" s="432" t="s">
        <v>2638</v>
      </c>
      <c r="J870" s="432" t="s">
        <v>860</v>
      </c>
      <c r="K870" s="432" t="s">
        <v>861</v>
      </c>
      <c r="L870" s="434">
        <v>62.009999999999977</v>
      </c>
      <c r="M870" s="434">
        <v>1</v>
      </c>
      <c r="N870" s="435">
        <v>62.009999999999977</v>
      </c>
    </row>
    <row r="871" spans="1:14" ht="14.4" customHeight="1" x14ac:dyDescent="0.3">
      <c r="A871" s="430" t="s">
        <v>737</v>
      </c>
      <c r="B871" s="431" t="s">
        <v>4028</v>
      </c>
      <c r="C871" s="432" t="s">
        <v>2342</v>
      </c>
      <c r="D871" s="433" t="s">
        <v>4047</v>
      </c>
      <c r="E871" s="432" t="s">
        <v>388</v>
      </c>
      <c r="F871" s="433" t="s">
        <v>4075</v>
      </c>
      <c r="G871" s="432" t="s">
        <v>381</v>
      </c>
      <c r="H871" s="432" t="s">
        <v>2639</v>
      </c>
      <c r="I871" s="432" t="s">
        <v>394</v>
      </c>
      <c r="J871" s="432" t="s">
        <v>2640</v>
      </c>
      <c r="K871" s="432"/>
      <c r="L871" s="434">
        <v>20.8</v>
      </c>
      <c r="M871" s="434">
        <v>5</v>
      </c>
      <c r="N871" s="435">
        <v>104</v>
      </c>
    </row>
    <row r="872" spans="1:14" ht="14.4" customHeight="1" x14ac:dyDescent="0.3">
      <c r="A872" s="430" t="s">
        <v>737</v>
      </c>
      <c r="B872" s="431" t="s">
        <v>4028</v>
      </c>
      <c r="C872" s="432" t="s">
        <v>2342</v>
      </c>
      <c r="D872" s="433" t="s">
        <v>4047</v>
      </c>
      <c r="E872" s="432" t="s">
        <v>388</v>
      </c>
      <c r="F872" s="433" t="s">
        <v>4075</v>
      </c>
      <c r="G872" s="432" t="s">
        <v>381</v>
      </c>
      <c r="H872" s="432" t="s">
        <v>2641</v>
      </c>
      <c r="I872" s="432" t="s">
        <v>2641</v>
      </c>
      <c r="J872" s="432" t="s">
        <v>1081</v>
      </c>
      <c r="K872" s="432" t="s">
        <v>2642</v>
      </c>
      <c r="L872" s="434">
        <v>158.47999999999996</v>
      </c>
      <c r="M872" s="434">
        <v>1</v>
      </c>
      <c r="N872" s="435">
        <v>158.47999999999996</v>
      </c>
    </row>
    <row r="873" spans="1:14" ht="14.4" customHeight="1" x14ac:dyDescent="0.3">
      <c r="A873" s="430" t="s">
        <v>737</v>
      </c>
      <c r="B873" s="431" t="s">
        <v>4028</v>
      </c>
      <c r="C873" s="432" t="s">
        <v>2342</v>
      </c>
      <c r="D873" s="433" t="s">
        <v>4047</v>
      </c>
      <c r="E873" s="432" t="s">
        <v>388</v>
      </c>
      <c r="F873" s="433" t="s">
        <v>4075</v>
      </c>
      <c r="G873" s="432" t="s">
        <v>381</v>
      </c>
      <c r="H873" s="432" t="s">
        <v>2643</v>
      </c>
      <c r="I873" s="432" t="s">
        <v>2643</v>
      </c>
      <c r="J873" s="432" t="s">
        <v>2644</v>
      </c>
      <c r="K873" s="432" t="s">
        <v>2645</v>
      </c>
      <c r="L873" s="434">
        <v>770</v>
      </c>
      <c r="M873" s="434">
        <v>10</v>
      </c>
      <c r="N873" s="435">
        <v>7700</v>
      </c>
    </row>
    <row r="874" spans="1:14" ht="14.4" customHeight="1" x14ac:dyDescent="0.3">
      <c r="A874" s="430" t="s">
        <v>737</v>
      </c>
      <c r="B874" s="431" t="s">
        <v>4028</v>
      </c>
      <c r="C874" s="432" t="s">
        <v>2342</v>
      </c>
      <c r="D874" s="433" t="s">
        <v>4047</v>
      </c>
      <c r="E874" s="432" t="s">
        <v>388</v>
      </c>
      <c r="F874" s="433" t="s">
        <v>4075</v>
      </c>
      <c r="G874" s="432" t="s">
        <v>381</v>
      </c>
      <c r="H874" s="432" t="s">
        <v>2646</v>
      </c>
      <c r="I874" s="432" t="s">
        <v>2646</v>
      </c>
      <c r="J874" s="432" t="s">
        <v>2647</v>
      </c>
      <c r="K874" s="432" t="s">
        <v>2648</v>
      </c>
      <c r="L874" s="434">
        <v>1133</v>
      </c>
      <c r="M874" s="434">
        <v>22</v>
      </c>
      <c r="N874" s="435">
        <v>24926</v>
      </c>
    </row>
    <row r="875" spans="1:14" ht="14.4" customHeight="1" x14ac:dyDescent="0.3">
      <c r="A875" s="430" t="s">
        <v>737</v>
      </c>
      <c r="B875" s="431" t="s">
        <v>4028</v>
      </c>
      <c r="C875" s="432" t="s">
        <v>2342</v>
      </c>
      <c r="D875" s="433" t="s">
        <v>4047</v>
      </c>
      <c r="E875" s="432" t="s">
        <v>388</v>
      </c>
      <c r="F875" s="433" t="s">
        <v>4075</v>
      </c>
      <c r="G875" s="432" t="s">
        <v>381</v>
      </c>
      <c r="H875" s="432" t="s">
        <v>2649</v>
      </c>
      <c r="I875" s="432" t="s">
        <v>2649</v>
      </c>
      <c r="J875" s="432" t="s">
        <v>2650</v>
      </c>
      <c r="K875" s="432" t="s">
        <v>2651</v>
      </c>
      <c r="L875" s="434">
        <v>913</v>
      </c>
      <c r="M875" s="434">
        <v>21</v>
      </c>
      <c r="N875" s="435">
        <v>19173</v>
      </c>
    </row>
    <row r="876" spans="1:14" ht="14.4" customHeight="1" x14ac:dyDescent="0.3">
      <c r="A876" s="430" t="s">
        <v>737</v>
      </c>
      <c r="B876" s="431" t="s">
        <v>4028</v>
      </c>
      <c r="C876" s="432" t="s">
        <v>2342</v>
      </c>
      <c r="D876" s="433" t="s">
        <v>4047</v>
      </c>
      <c r="E876" s="432" t="s">
        <v>388</v>
      </c>
      <c r="F876" s="433" t="s">
        <v>4075</v>
      </c>
      <c r="G876" s="432" t="s">
        <v>381</v>
      </c>
      <c r="H876" s="432" t="s">
        <v>2652</v>
      </c>
      <c r="I876" s="432" t="s">
        <v>394</v>
      </c>
      <c r="J876" s="432" t="s">
        <v>2653</v>
      </c>
      <c r="K876" s="432" t="s">
        <v>2654</v>
      </c>
      <c r="L876" s="434">
        <v>929.05</v>
      </c>
      <c r="M876" s="434">
        <v>2</v>
      </c>
      <c r="N876" s="435">
        <v>1858.1</v>
      </c>
    </row>
    <row r="877" spans="1:14" ht="14.4" customHeight="1" x14ac:dyDescent="0.3">
      <c r="A877" s="430" t="s">
        <v>737</v>
      </c>
      <c r="B877" s="431" t="s">
        <v>4028</v>
      </c>
      <c r="C877" s="432" t="s">
        <v>2342</v>
      </c>
      <c r="D877" s="433" t="s">
        <v>4047</v>
      </c>
      <c r="E877" s="432" t="s">
        <v>388</v>
      </c>
      <c r="F877" s="433" t="s">
        <v>4075</v>
      </c>
      <c r="G877" s="432" t="s">
        <v>1764</v>
      </c>
      <c r="H877" s="432" t="s">
        <v>2655</v>
      </c>
      <c r="I877" s="432" t="s">
        <v>2656</v>
      </c>
      <c r="J877" s="432" t="s">
        <v>1843</v>
      </c>
      <c r="K877" s="432" t="s">
        <v>2657</v>
      </c>
      <c r="L877" s="434">
        <v>75.92</v>
      </c>
      <c r="M877" s="434">
        <v>4</v>
      </c>
      <c r="N877" s="435">
        <v>303.68</v>
      </c>
    </row>
    <row r="878" spans="1:14" ht="14.4" customHeight="1" x14ac:dyDescent="0.3">
      <c r="A878" s="430" t="s">
        <v>737</v>
      </c>
      <c r="B878" s="431" t="s">
        <v>4028</v>
      </c>
      <c r="C878" s="432" t="s">
        <v>2342</v>
      </c>
      <c r="D878" s="433" t="s">
        <v>4047</v>
      </c>
      <c r="E878" s="432" t="s">
        <v>388</v>
      </c>
      <c r="F878" s="433" t="s">
        <v>4075</v>
      </c>
      <c r="G878" s="432" t="s">
        <v>1764</v>
      </c>
      <c r="H878" s="432" t="s">
        <v>1771</v>
      </c>
      <c r="I878" s="432" t="s">
        <v>1772</v>
      </c>
      <c r="J878" s="432" t="s">
        <v>1773</v>
      </c>
      <c r="K878" s="432" t="s">
        <v>1774</v>
      </c>
      <c r="L878" s="434">
        <v>34.75</v>
      </c>
      <c r="M878" s="434">
        <v>12</v>
      </c>
      <c r="N878" s="435">
        <v>417</v>
      </c>
    </row>
    <row r="879" spans="1:14" ht="14.4" customHeight="1" x14ac:dyDescent="0.3">
      <c r="A879" s="430" t="s">
        <v>737</v>
      </c>
      <c r="B879" s="431" t="s">
        <v>4028</v>
      </c>
      <c r="C879" s="432" t="s">
        <v>2342</v>
      </c>
      <c r="D879" s="433" t="s">
        <v>4047</v>
      </c>
      <c r="E879" s="432" t="s">
        <v>388</v>
      </c>
      <c r="F879" s="433" t="s">
        <v>4075</v>
      </c>
      <c r="G879" s="432" t="s">
        <v>1764</v>
      </c>
      <c r="H879" s="432" t="s">
        <v>1775</v>
      </c>
      <c r="I879" s="432" t="s">
        <v>1776</v>
      </c>
      <c r="J879" s="432" t="s">
        <v>1777</v>
      </c>
      <c r="K879" s="432" t="s">
        <v>1778</v>
      </c>
      <c r="L879" s="434">
        <v>45.190000000000005</v>
      </c>
      <c r="M879" s="434">
        <v>2</v>
      </c>
      <c r="N879" s="435">
        <v>90.38000000000001</v>
      </c>
    </row>
    <row r="880" spans="1:14" ht="14.4" customHeight="1" x14ac:dyDescent="0.3">
      <c r="A880" s="430" t="s">
        <v>737</v>
      </c>
      <c r="B880" s="431" t="s">
        <v>4028</v>
      </c>
      <c r="C880" s="432" t="s">
        <v>2342</v>
      </c>
      <c r="D880" s="433" t="s">
        <v>4047</v>
      </c>
      <c r="E880" s="432" t="s">
        <v>388</v>
      </c>
      <c r="F880" s="433" t="s">
        <v>4075</v>
      </c>
      <c r="G880" s="432" t="s">
        <v>1764</v>
      </c>
      <c r="H880" s="432" t="s">
        <v>1779</v>
      </c>
      <c r="I880" s="432" t="s">
        <v>1780</v>
      </c>
      <c r="J880" s="432" t="s">
        <v>1777</v>
      </c>
      <c r="K880" s="432" t="s">
        <v>1781</v>
      </c>
      <c r="L880" s="434">
        <v>90.379747187923769</v>
      </c>
      <c r="M880" s="434">
        <v>2</v>
      </c>
      <c r="N880" s="435">
        <v>180.75949437584754</v>
      </c>
    </row>
    <row r="881" spans="1:14" ht="14.4" customHeight="1" x14ac:dyDescent="0.3">
      <c r="A881" s="430" t="s">
        <v>737</v>
      </c>
      <c r="B881" s="431" t="s">
        <v>4028</v>
      </c>
      <c r="C881" s="432" t="s">
        <v>2342</v>
      </c>
      <c r="D881" s="433" t="s">
        <v>4047</v>
      </c>
      <c r="E881" s="432" t="s">
        <v>388</v>
      </c>
      <c r="F881" s="433" t="s">
        <v>4075</v>
      </c>
      <c r="G881" s="432" t="s">
        <v>1764</v>
      </c>
      <c r="H881" s="432" t="s">
        <v>1803</v>
      </c>
      <c r="I881" s="432" t="s">
        <v>1804</v>
      </c>
      <c r="J881" s="432" t="s">
        <v>1805</v>
      </c>
      <c r="K881" s="432" t="s">
        <v>1806</v>
      </c>
      <c r="L881" s="434">
        <v>721.2</v>
      </c>
      <c r="M881" s="434">
        <v>4</v>
      </c>
      <c r="N881" s="435">
        <v>2884.8</v>
      </c>
    </row>
    <row r="882" spans="1:14" ht="14.4" customHeight="1" x14ac:dyDescent="0.3">
      <c r="A882" s="430" t="s">
        <v>737</v>
      </c>
      <c r="B882" s="431" t="s">
        <v>4028</v>
      </c>
      <c r="C882" s="432" t="s">
        <v>2342</v>
      </c>
      <c r="D882" s="433" t="s">
        <v>4047</v>
      </c>
      <c r="E882" s="432" t="s">
        <v>388</v>
      </c>
      <c r="F882" s="433" t="s">
        <v>4075</v>
      </c>
      <c r="G882" s="432" t="s">
        <v>1764</v>
      </c>
      <c r="H882" s="432" t="s">
        <v>1811</v>
      </c>
      <c r="I882" s="432" t="s">
        <v>1812</v>
      </c>
      <c r="J882" s="432" t="s">
        <v>1813</v>
      </c>
      <c r="K882" s="432" t="s">
        <v>757</v>
      </c>
      <c r="L882" s="434">
        <v>48.820051690490082</v>
      </c>
      <c r="M882" s="434">
        <v>4</v>
      </c>
      <c r="N882" s="435">
        <v>195.28020676196033</v>
      </c>
    </row>
    <row r="883" spans="1:14" ht="14.4" customHeight="1" x14ac:dyDescent="0.3">
      <c r="A883" s="430" t="s">
        <v>737</v>
      </c>
      <c r="B883" s="431" t="s">
        <v>4028</v>
      </c>
      <c r="C883" s="432" t="s">
        <v>2342</v>
      </c>
      <c r="D883" s="433" t="s">
        <v>4047</v>
      </c>
      <c r="E883" s="432" t="s">
        <v>388</v>
      </c>
      <c r="F883" s="433" t="s">
        <v>4075</v>
      </c>
      <c r="G883" s="432" t="s">
        <v>1764</v>
      </c>
      <c r="H883" s="432" t="s">
        <v>1829</v>
      </c>
      <c r="I883" s="432" t="s">
        <v>1830</v>
      </c>
      <c r="J883" s="432" t="s">
        <v>1831</v>
      </c>
      <c r="K883" s="432" t="s">
        <v>1832</v>
      </c>
      <c r="L883" s="434">
        <v>36.179999999999993</v>
      </c>
      <c r="M883" s="434">
        <v>1</v>
      </c>
      <c r="N883" s="435">
        <v>36.179999999999993</v>
      </c>
    </row>
    <row r="884" spans="1:14" ht="14.4" customHeight="1" x14ac:dyDescent="0.3">
      <c r="A884" s="430" t="s">
        <v>737</v>
      </c>
      <c r="B884" s="431" t="s">
        <v>4028</v>
      </c>
      <c r="C884" s="432" t="s">
        <v>2342</v>
      </c>
      <c r="D884" s="433" t="s">
        <v>4047</v>
      </c>
      <c r="E884" s="432" t="s">
        <v>388</v>
      </c>
      <c r="F884" s="433" t="s">
        <v>4075</v>
      </c>
      <c r="G884" s="432" t="s">
        <v>1764</v>
      </c>
      <c r="H884" s="432" t="s">
        <v>1833</v>
      </c>
      <c r="I884" s="432" t="s">
        <v>1834</v>
      </c>
      <c r="J884" s="432" t="s">
        <v>1835</v>
      </c>
      <c r="K884" s="432" t="s">
        <v>1836</v>
      </c>
      <c r="L884" s="434">
        <v>79.842938439630231</v>
      </c>
      <c r="M884" s="434">
        <v>23</v>
      </c>
      <c r="N884" s="435">
        <v>1836.3875841114955</v>
      </c>
    </row>
    <row r="885" spans="1:14" ht="14.4" customHeight="1" x14ac:dyDescent="0.3">
      <c r="A885" s="430" t="s">
        <v>737</v>
      </c>
      <c r="B885" s="431" t="s">
        <v>4028</v>
      </c>
      <c r="C885" s="432" t="s">
        <v>2342</v>
      </c>
      <c r="D885" s="433" t="s">
        <v>4047</v>
      </c>
      <c r="E885" s="432" t="s">
        <v>388</v>
      </c>
      <c r="F885" s="433" t="s">
        <v>4075</v>
      </c>
      <c r="G885" s="432" t="s">
        <v>1764</v>
      </c>
      <c r="H885" s="432" t="s">
        <v>1837</v>
      </c>
      <c r="I885" s="432" t="s">
        <v>1838</v>
      </c>
      <c r="J885" s="432" t="s">
        <v>1839</v>
      </c>
      <c r="K885" s="432" t="s">
        <v>1840</v>
      </c>
      <c r="L885" s="434">
        <v>1501.02</v>
      </c>
      <c r="M885" s="434">
        <v>1</v>
      </c>
      <c r="N885" s="435">
        <v>1501.02</v>
      </c>
    </row>
    <row r="886" spans="1:14" ht="14.4" customHeight="1" x14ac:dyDescent="0.3">
      <c r="A886" s="430" t="s">
        <v>737</v>
      </c>
      <c r="B886" s="431" t="s">
        <v>4028</v>
      </c>
      <c r="C886" s="432" t="s">
        <v>2342</v>
      </c>
      <c r="D886" s="433" t="s">
        <v>4047</v>
      </c>
      <c r="E886" s="432" t="s">
        <v>388</v>
      </c>
      <c r="F886" s="433" t="s">
        <v>4075</v>
      </c>
      <c r="G886" s="432" t="s">
        <v>1764</v>
      </c>
      <c r="H886" s="432" t="s">
        <v>1875</v>
      </c>
      <c r="I886" s="432" t="s">
        <v>1876</v>
      </c>
      <c r="J886" s="432" t="s">
        <v>1877</v>
      </c>
      <c r="K886" s="432" t="s">
        <v>1878</v>
      </c>
      <c r="L886" s="434">
        <v>138.47999999999999</v>
      </c>
      <c r="M886" s="434">
        <v>1</v>
      </c>
      <c r="N886" s="435">
        <v>138.47999999999999</v>
      </c>
    </row>
    <row r="887" spans="1:14" ht="14.4" customHeight="1" x14ac:dyDescent="0.3">
      <c r="A887" s="430" t="s">
        <v>737</v>
      </c>
      <c r="B887" s="431" t="s">
        <v>4028</v>
      </c>
      <c r="C887" s="432" t="s">
        <v>2342</v>
      </c>
      <c r="D887" s="433" t="s">
        <v>4047</v>
      </c>
      <c r="E887" s="432" t="s">
        <v>388</v>
      </c>
      <c r="F887" s="433" t="s">
        <v>4075</v>
      </c>
      <c r="G887" s="432" t="s">
        <v>1764</v>
      </c>
      <c r="H887" s="432" t="s">
        <v>1886</v>
      </c>
      <c r="I887" s="432" t="s">
        <v>1887</v>
      </c>
      <c r="J887" s="432" t="s">
        <v>1777</v>
      </c>
      <c r="K887" s="432" t="s">
        <v>1888</v>
      </c>
      <c r="L887" s="434">
        <v>128.93305428616139</v>
      </c>
      <c r="M887" s="434">
        <v>269</v>
      </c>
      <c r="N887" s="435">
        <v>34682.991602977418</v>
      </c>
    </row>
    <row r="888" spans="1:14" ht="14.4" customHeight="1" x14ac:dyDescent="0.3">
      <c r="A888" s="430" t="s">
        <v>737</v>
      </c>
      <c r="B888" s="431" t="s">
        <v>4028</v>
      </c>
      <c r="C888" s="432" t="s">
        <v>2342</v>
      </c>
      <c r="D888" s="433" t="s">
        <v>4047</v>
      </c>
      <c r="E888" s="432" t="s">
        <v>388</v>
      </c>
      <c r="F888" s="433" t="s">
        <v>4075</v>
      </c>
      <c r="G888" s="432" t="s">
        <v>1764</v>
      </c>
      <c r="H888" s="432" t="s">
        <v>1918</v>
      </c>
      <c r="I888" s="432" t="s">
        <v>1919</v>
      </c>
      <c r="J888" s="432" t="s">
        <v>1920</v>
      </c>
      <c r="K888" s="432" t="s">
        <v>1921</v>
      </c>
      <c r="L888" s="434">
        <v>50.169999999999995</v>
      </c>
      <c r="M888" s="434">
        <v>1</v>
      </c>
      <c r="N888" s="435">
        <v>50.169999999999995</v>
      </c>
    </row>
    <row r="889" spans="1:14" ht="14.4" customHeight="1" x14ac:dyDescent="0.3">
      <c r="A889" s="430" t="s">
        <v>737</v>
      </c>
      <c r="B889" s="431" t="s">
        <v>4028</v>
      </c>
      <c r="C889" s="432" t="s">
        <v>2342</v>
      </c>
      <c r="D889" s="433" t="s">
        <v>4047</v>
      </c>
      <c r="E889" s="432" t="s">
        <v>388</v>
      </c>
      <c r="F889" s="433" t="s">
        <v>4075</v>
      </c>
      <c r="G889" s="432" t="s">
        <v>1764</v>
      </c>
      <c r="H889" s="432" t="s">
        <v>1928</v>
      </c>
      <c r="I889" s="432" t="s">
        <v>1929</v>
      </c>
      <c r="J889" s="432" t="s">
        <v>1930</v>
      </c>
      <c r="K889" s="432" t="s">
        <v>1931</v>
      </c>
      <c r="L889" s="434">
        <v>61.53</v>
      </c>
      <c r="M889" s="434">
        <v>1</v>
      </c>
      <c r="N889" s="435">
        <v>61.53</v>
      </c>
    </row>
    <row r="890" spans="1:14" ht="14.4" customHeight="1" x14ac:dyDescent="0.3">
      <c r="A890" s="430" t="s">
        <v>737</v>
      </c>
      <c r="B890" s="431" t="s">
        <v>4028</v>
      </c>
      <c r="C890" s="432" t="s">
        <v>2342</v>
      </c>
      <c r="D890" s="433" t="s">
        <v>4047</v>
      </c>
      <c r="E890" s="432" t="s">
        <v>388</v>
      </c>
      <c r="F890" s="433" t="s">
        <v>4075</v>
      </c>
      <c r="G890" s="432" t="s">
        <v>1764</v>
      </c>
      <c r="H890" s="432" t="s">
        <v>1940</v>
      </c>
      <c r="I890" s="432" t="s">
        <v>1941</v>
      </c>
      <c r="J890" s="432" t="s">
        <v>1877</v>
      </c>
      <c r="K890" s="432" t="s">
        <v>1942</v>
      </c>
      <c r="L890" s="434">
        <v>112.04</v>
      </c>
      <c r="M890" s="434">
        <v>1</v>
      </c>
      <c r="N890" s="435">
        <v>112.04</v>
      </c>
    </row>
    <row r="891" spans="1:14" ht="14.4" customHeight="1" x14ac:dyDescent="0.3">
      <c r="A891" s="430" t="s">
        <v>737</v>
      </c>
      <c r="B891" s="431" t="s">
        <v>4028</v>
      </c>
      <c r="C891" s="432" t="s">
        <v>2342</v>
      </c>
      <c r="D891" s="433" t="s">
        <v>4047</v>
      </c>
      <c r="E891" s="432" t="s">
        <v>388</v>
      </c>
      <c r="F891" s="433" t="s">
        <v>4075</v>
      </c>
      <c r="G891" s="432" t="s">
        <v>1764</v>
      </c>
      <c r="H891" s="432" t="s">
        <v>1955</v>
      </c>
      <c r="I891" s="432" t="s">
        <v>1956</v>
      </c>
      <c r="J891" s="432" t="s">
        <v>1957</v>
      </c>
      <c r="K891" s="432" t="s">
        <v>1817</v>
      </c>
      <c r="L891" s="434">
        <v>71.17</v>
      </c>
      <c r="M891" s="434">
        <v>1</v>
      </c>
      <c r="N891" s="435">
        <v>71.17</v>
      </c>
    </row>
    <row r="892" spans="1:14" ht="14.4" customHeight="1" x14ac:dyDescent="0.3">
      <c r="A892" s="430" t="s">
        <v>737</v>
      </c>
      <c r="B892" s="431" t="s">
        <v>4028</v>
      </c>
      <c r="C892" s="432" t="s">
        <v>2342</v>
      </c>
      <c r="D892" s="433" t="s">
        <v>4047</v>
      </c>
      <c r="E892" s="432" t="s">
        <v>388</v>
      </c>
      <c r="F892" s="433" t="s">
        <v>4075</v>
      </c>
      <c r="G892" s="432" t="s">
        <v>1764</v>
      </c>
      <c r="H892" s="432" t="s">
        <v>2658</v>
      </c>
      <c r="I892" s="432" t="s">
        <v>2659</v>
      </c>
      <c r="J892" s="432" t="s">
        <v>1773</v>
      </c>
      <c r="K892" s="432" t="s">
        <v>2660</v>
      </c>
      <c r="L892" s="434">
        <v>171.67</v>
      </c>
      <c r="M892" s="434">
        <v>2</v>
      </c>
      <c r="N892" s="435">
        <v>343.34</v>
      </c>
    </row>
    <row r="893" spans="1:14" ht="14.4" customHeight="1" x14ac:dyDescent="0.3">
      <c r="A893" s="430" t="s">
        <v>737</v>
      </c>
      <c r="B893" s="431" t="s">
        <v>4028</v>
      </c>
      <c r="C893" s="432" t="s">
        <v>2342</v>
      </c>
      <c r="D893" s="433" t="s">
        <v>4047</v>
      </c>
      <c r="E893" s="432" t="s">
        <v>388</v>
      </c>
      <c r="F893" s="433" t="s">
        <v>4075</v>
      </c>
      <c r="G893" s="432" t="s">
        <v>1764</v>
      </c>
      <c r="H893" s="432" t="s">
        <v>1964</v>
      </c>
      <c r="I893" s="432" t="s">
        <v>1965</v>
      </c>
      <c r="J893" s="432" t="s">
        <v>1805</v>
      </c>
      <c r="K893" s="432" t="s">
        <v>1966</v>
      </c>
      <c r="L893" s="434">
        <v>301.46970295177505</v>
      </c>
      <c r="M893" s="434">
        <v>20</v>
      </c>
      <c r="N893" s="435">
        <v>6029.3940590355005</v>
      </c>
    </row>
    <row r="894" spans="1:14" ht="14.4" customHeight="1" x14ac:dyDescent="0.3">
      <c r="A894" s="430" t="s">
        <v>737</v>
      </c>
      <c r="B894" s="431" t="s">
        <v>4028</v>
      </c>
      <c r="C894" s="432" t="s">
        <v>2342</v>
      </c>
      <c r="D894" s="433" t="s">
        <v>4047</v>
      </c>
      <c r="E894" s="432" t="s">
        <v>388</v>
      </c>
      <c r="F894" s="433" t="s">
        <v>4075</v>
      </c>
      <c r="G894" s="432" t="s">
        <v>1764</v>
      </c>
      <c r="H894" s="432" t="s">
        <v>2661</v>
      </c>
      <c r="I894" s="432" t="s">
        <v>2662</v>
      </c>
      <c r="J894" s="432" t="s">
        <v>1773</v>
      </c>
      <c r="K894" s="432" t="s">
        <v>2663</v>
      </c>
      <c r="L894" s="434">
        <v>143.47</v>
      </c>
      <c r="M894" s="434">
        <v>2</v>
      </c>
      <c r="N894" s="435">
        <v>286.94</v>
      </c>
    </row>
    <row r="895" spans="1:14" ht="14.4" customHeight="1" x14ac:dyDescent="0.3">
      <c r="A895" s="430" t="s">
        <v>737</v>
      </c>
      <c r="B895" s="431" t="s">
        <v>4028</v>
      </c>
      <c r="C895" s="432" t="s">
        <v>2342</v>
      </c>
      <c r="D895" s="433" t="s">
        <v>4047</v>
      </c>
      <c r="E895" s="432" t="s">
        <v>388</v>
      </c>
      <c r="F895" s="433" t="s">
        <v>4075</v>
      </c>
      <c r="G895" s="432" t="s">
        <v>1764</v>
      </c>
      <c r="H895" s="432" t="s">
        <v>1972</v>
      </c>
      <c r="I895" s="432" t="s">
        <v>1973</v>
      </c>
      <c r="J895" s="432" t="s">
        <v>1773</v>
      </c>
      <c r="K895" s="432" t="s">
        <v>1974</v>
      </c>
      <c r="L895" s="434">
        <v>64.09999999999998</v>
      </c>
      <c r="M895" s="434">
        <v>2</v>
      </c>
      <c r="N895" s="435">
        <v>128.19999999999996</v>
      </c>
    </row>
    <row r="896" spans="1:14" ht="14.4" customHeight="1" x14ac:dyDescent="0.3">
      <c r="A896" s="430" t="s">
        <v>737</v>
      </c>
      <c r="B896" s="431" t="s">
        <v>4028</v>
      </c>
      <c r="C896" s="432" t="s">
        <v>2342</v>
      </c>
      <c r="D896" s="433" t="s">
        <v>4047</v>
      </c>
      <c r="E896" s="432" t="s">
        <v>388</v>
      </c>
      <c r="F896" s="433" t="s">
        <v>4075</v>
      </c>
      <c r="G896" s="432" t="s">
        <v>1764</v>
      </c>
      <c r="H896" s="432" t="s">
        <v>1975</v>
      </c>
      <c r="I896" s="432" t="s">
        <v>1976</v>
      </c>
      <c r="J896" s="432" t="s">
        <v>1977</v>
      </c>
      <c r="K896" s="432" t="s">
        <v>1978</v>
      </c>
      <c r="L896" s="434">
        <v>27.326666666666672</v>
      </c>
      <c r="M896" s="434">
        <v>3</v>
      </c>
      <c r="N896" s="435">
        <v>81.980000000000018</v>
      </c>
    </row>
    <row r="897" spans="1:14" ht="14.4" customHeight="1" x14ac:dyDescent="0.3">
      <c r="A897" s="430" t="s">
        <v>737</v>
      </c>
      <c r="B897" s="431" t="s">
        <v>4028</v>
      </c>
      <c r="C897" s="432" t="s">
        <v>2342</v>
      </c>
      <c r="D897" s="433" t="s">
        <v>4047</v>
      </c>
      <c r="E897" s="432" t="s">
        <v>388</v>
      </c>
      <c r="F897" s="433" t="s">
        <v>4075</v>
      </c>
      <c r="G897" s="432" t="s">
        <v>1764</v>
      </c>
      <c r="H897" s="432" t="s">
        <v>2664</v>
      </c>
      <c r="I897" s="432" t="s">
        <v>2665</v>
      </c>
      <c r="J897" s="432" t="s">
        <v>2666</v>
      </c>
      <c r="K897" s="432" t="s">
        <v>2667</v>
      </c>
      <c r="L897" s="434">
        <v>101.10999999999999</v>
      </c>
      <c r="M897" s="434">
        <v>1</v>
      </c>
      <c r="N897" s="435">
        <v>101.10999999999999</v>
      </c>
    </row>
    <row r="898" spans="1:14" ht="14.4" customHeight="1" x14ac:dyDescent="0.3">
      <c r="A898" s="430" t="s">
        <v>737</v>
      </c>
      <c r="B898" s="431" t="s">
        <v>4028</v>
      </c>
      <c r="C898" s="432" t="s">
        <v>2342</v>
      </c>
      <c r="D898" s="433" t="s">
        <v>4047</v>
      </c>
      <c r="E898" s="432" t="s">
        <v>388</v>
      </c>
      <c r="F898" s="433" t="s">
        <v>4075</v>
      </c>
      <c r="G898" s="432" t="s">
        <v>1764</v>
      </c>
      <c r="H898" s="432" t="s">
        <v>1986</v>
      </c>
      <c r="I898" s="432" t="s">
        <v>1987</v>
      </c>
      <c r="J898" s="432" t="s">
        <v>1988</v>
      </c>
      <c r="K898" s="432" t="s">
        <v>1989</v>
      </c>
      <c r="L898" s="434">
        <v>154.87131210177276</v>
      </c>
      <c r="M898" s="434">
        <v>238</v>
      </c>
      <c r="N898" s="435">
        <v>36859.37228022192</v>
      </c>
    </row>
    <row r="899" spans="1:14" ht="14.4" customHeight="1" x14ac:dyDescent="0.3">
      <c r="A899" s="430" t="s">
        <v>737</v>
      </c>
      <c r="B899" s="431" t="s">
        <v>4028</v>
      </c>
      <c r="C899" s="432" t="s">
        <v>2342</v>
      </c>
      <c r="D899" s="433" t="s">
        <v>4047</v>
      </c>
      <c r="E899" s="432" t="s">
        <v>388</v>
      </c>
      <c r="F899" s="433" t="s">
        <v>4075</v>
      </c>
      <c r="G899" s="432" t="s">
        <v>1764</v>
      </c>
      <c r="H899" s="432" t="s">
        <v>1993</v>
      </c>
      <c r="I899" s="432" t="s">
        <v>1993</v>
      </c>
      <c r="J899" s="432" t="s">
        <v>1994</v>
      </c>
      <c r="K899" s="432" t="s">
        <v>1995</v>
      </c>
      <c r="L899" s="434">
        <v>129.80000000000001</v>
      </c>
      <c r="M899" s="434">
        <v>1</v>
      </c>
      <c r="N899" s="435">
        <v>129.80000000000001</v>
      </c>
    </row>
    <row r="900" spans="1:14" ht="14.4" customHeight="1" x14ac:dyDescent="0.3">
      <c r="A900" s="430" t="s">
        <v>737</v>
      </c>
      <c r="B900" s="431" t="s">
        <v>4028</v>
      </c>
      <c r="C900" s="432" t="s">
        <v>2342</v>
      </c>
      <c r="D900" s="433" t="s">
        <v>4047</v>
      </c>
      <c r="E900" s="432" t="s">
        <v>388</v>
      </c>
      <c r="F900" s="433" t="s">
        <v>4075</v>
      </c>
      <c r="G900" s="432" t="s">
        <v>1764</v>
      </c>
      <c r="H900" s="432" t="s">
        <v>2668</v>
      </c>
      <c r="I900" s="432" t="s">
        <v>2669</v>
      </c>
      <c r="J900" s="432" t="s">
        <v>2670</v>
      </c>
      <c r="K900" s="432" t="s">
        <v>2671</v>
      </c>
      <c r="L900" s="434">
        <v>689.85789473684224</v>
      </c>
      <c r="M900" s="434">
        <v>38</v>
      </c>
      <c r="N900" s="435">
        <v>26214.600000000006</v>
      </c>
    </row>
    <row r="901" spans="1:14" ht="14.4" customHeight="1" x14ac:dyDescent="0.3">
      <c r="A901" s="430" t="s">
        <v>737</v>
      </c>
      <c r="B901" s="431" t="s">
        <v>4028</v>
      </c>
      <c r="C901" s="432" t="s">
        <v>2342</v>
      </c>
      <c r="D901" s="433" t="s">
        <v>4047</v>
      </c>
      <c r="E901" s="432" t="s">
        <v>388</v>
      </c>
      <c r="F901" s="433" t="s">
        <v>4075</v>
      </c>
      <c r="G901" s="432" t="s">
        <v>1764</v>
      </c>
      <c r="H901" s="432" t="s">
        <v>2672</v>
      </c>
      <c r="I901" s="432" t="s">
        <v>2673</v>
      </c>
      <c r="J901" s="432" t="s">
        <v>2674</v>
      </c>
      <c r="K901" s="432" t="s">
        <v>2675</v>
      </c>
      <c r="L901" s="434">
        <v>15448.389555560652</v>
      </c>
      <c r="M901" s="434">
        <v>1</v>
      </c>
      <c r="N901" s="435">
        <v>15448.389555560652</v>
      </c>
    </row>
    <row r="902" spans="1:14" ht="14.4" customHeight="1" x14ac:dyDescent="0.3">
      <c r="A902" s="430" t="s">
        <v>737</v>
      </c>
      <c r="B902" s="431" t="s">
        <v>4028</v>
      </c>
      <c r="C902" s="432" t="s">
        <v>2342</v>
      </c>
      <c r="D902" s="433" t="s">
        <v>4047</v>
      </c>
      <c r="E902" s="432" t="s">
        <v>388</v>
      </c>
      <c r="F902" s="433" t="s">
        <v>4075</v>
      </c>
      <c r="G902" s="432" t="s">
        <v>1764</v>
      </c>
      <c r="H902" s="432" t="s">
        <v>2004</v>
      </c>
      <c r="I902" s="432" t="s">
        <v>2005</v>
      </c>
      <c r="J902" s="432" t="s">
        <v>2006</v>
      </c>
      <c r="K902" s="432" t="s">
        <v>2007</v>
      </c>
      <c r="L902" s="434">
        <v>300.9443156916663</v>
      </c>
      <c r="M902" s="434">
        <v>19</v>
      </c>
      <c r="N902" s="435">
        <v>5717.9419981416595</v>
      </c>
    </row>
    <row r="903" spans="1:14" ht="14.4" customHeight="1" x14ac:dyDescent="0.3">
      <c r="A903" s="430" t="s">
        <v>737</v>
      </c>
      <c r="B903" s="431" t="s">
        <v>4028</v>
      </c>
      <c r="C903" s="432" t="s">
        <v>2342</v>
      </c>
      <c r="D903" s="433" t="s">
        <v>4047</v>
      </c>
      <c r="E903" s="432" t="s">
        <v>388</v>
      </c>
      <c r="F903" s="433" t="s">
        <v>4075</v>
      </c>
      <c r="G903" s="432" t="s">
        <v>1764</v>
      </c>
      <c r="H903" s="432" t="s">
        <v>2027</v>
      </c>
      <c r="I903" s="432" t="s">
        <v>2028</v>
      </c>
      <c r="J903" s="432" t="s">
        <v>2029</v>
      </c>
      <c r="K903" s="432" t="s">
        <v>2030</v>
      </c>
      <c r="L903" s="434">
        <v>70.040000000000049</v>
      </c>
      <c r="M903" s="434">
        <v>1</v>
      </c>
      <c r="N903" s="435">
        <v>70.040000000000049</v>
      </c>
    </row>
    <row r="904" spans="1:14" ht="14.4" customHeight="1" x14ac:dyDescent="0.3">
      <c r="A904" s="430" t="s">
        <v>737</v>
      </c>
      <c r="B904" s="431" t="s">
        <v>4028</v>
      </c>
      <c r="C904" s="432" t="s">
        <v>2342</v>
      </c>
      <c r="D904" s="433" t="s">
        <v>4047</v>
      </c>
      <c r="E904" s="432" t="s">
        <v>388</v>
      </c>
      <c r="F904" s="433" t="s">
        <v>4075</v>
      </c>
      <c r="G904" s="432" t="s">
        <v>1764</v>
      </c>
      <c r="H904" s="432" t="s">
        <v>2676</v>
      </c>
      <c r="I904" s="432" t="s">
        <v>2676</v>
      </c>
      <c r="J904" s="432" t="s">
        <v>2677</v>
      </c>
      <c r="K904" s="432" t="s">
        <v>2678</v>
      </c>
      <c r="L904" s="434">
        <v>49.023032380295206</v>
      </c>
      <c r="M904" s="434">
        <v>3</v>
      </c>
      <c r="N904" s="435">
        <v>147.06909714088562</v>
      </c>
    </row>
    <row r="905" spans="1:14" ht="14.4" customHeight="1" x14ac:dyDescent="0.3">
      <c r="A905" s="430" t="s">
        <v>737</v>
      </c>
      <c r="B905" s="431" t="s">
        <v>4028</v>
      </c>
      <c r="C905" s="432" t="s">
        <v>2342</v>
      </c>
      <c r="D905" s="433" t="s">
        <v>4047</v>
      </c>
      <c r="E905" s="432" t="s">
        <v>388</v>
      </c>
      <c r="F905" s="433" t="s">
        <v>4075</v>
      </c>
      <c r="G905" s="432" t="s">
        <v>1764</v>
      </c>
      <c r="H905" s="432" t="s">
        <v>2679</v>
      </c>
      <c r="I905" s="432" t="s">
        <v>2679</v>
      </c>
      <c r="J905" s="432" t="s">
        <v>2680</v>
      </c>
      <c r="K905" s="432" t="s">
        <v>2681</v>
      </c>
      <c r="L905" s="434">
        <v>93.409977662613983</v>
      </c>
      <c r="M905" s="434">
        <v>3</v>
      </c>
      <c r="N905" s="435">
        <v>280.22993298784195</v>
      </c>
    </row>
    <row r="906" spans="1:14" ht="14.4" customHeight="1" x14ac:dyDescent="0.3">
      <c r="A906" s="430" t="s">
        <v>737</v>
      </c>
      <c r="B906" s="431" t="s">
        <v>4028</v>
      </c>
      <c r="C906" s="432" t="s">
        <v>2342</v>
      </c>
      <c r="D906" s="433" t="s">
        <v>4047</v>
      </c>
      <c r="E906" s="432" t="s">
        <v>388</v>
      </c>
      <c r="F906" s="433" t="s">
        <v>4075</v>
      </c>
      <c r="G906" s="432" t="s">
        <v>1764</v>
      </c>
      <c r="H906" s="432" t="s">
        <v>2682</v>
      </c>
      <c r="I906" s="432" t="s">
        <v>2682</v>
      </c>
      <c r="J906" s="432" t="s">
        <v>2683</v>
      </c>
      <c r="K906" s="432" t="s">
        <v>2684</v>
      </c>
      <c r="L906" s="434">
        <v>1576.9999999999991</v>
      </c>
      <c r="M906" s="434">
        <v>1</v>
      </c>
      <c r="N906" s="435">
        <v>1576.9999999999991</v>
      </c>
    </row>
    <row r="907" spans="1:14" ht="14.4" customHeight="1" x14ac:dyDescent="0.3">
      <c r="A907" s="430" t="s">
        <v>737</v>
      </c>
      <c r="B907" s="431" t="s">
        <v>4028</v>
      </c>
      <c r="C907" s="432" t="s">
        <v>2342</v>
      </c>
      <c r="D907" s="433" t="s">
        <v>4047</v>
      </c>
      <c r="E907" s="432" t="s">
        <v>388</v>
      </c>
      <c r="F907" s="433" t="s">
        <v>4075</v>
      </c>
      <c r="G907" s="432" t="s">
        <v>1764</v>
      </c>
      <c r="H907" s="432" t="s">
        <v>2685</v>
      </c>
      <c r="I907" s="432" t="s">
        <v>2685</v>
      </c>
      <c r="J907" s="432" t="s">
        <v>2686</v>
      </c>
      <c r="K907" s="432" t="s">
        <v>2687</v>
      </c>
      <c r="L907" s="434">
        <v>32801.911428571431</v>
      </c>
      <c r="M907" s="434">
        <v>3</v>
      </c>
      <c r="N907" s="435">
        <v>98405.734285714294</v>
      </c>
    </row>
    <row r="908" spans="1:14" ht="14.4" customHeight="1" x14ac:dyDescent="0.3">
      <c r="A908" s="430" t="s">
        <v>737</v>
      </c>
      <c r="B908" s="431" t="s">
        <v>4028</v>
      </c>
      <c r="C908" s="432" t="s">
        <v>2342</v>
      </c>
      <c r="D908" s="433" t="s">
        <v>4047</v>
      </c>
      <c r="E908" s="432" t="s">
        <v>388</v>
      </c>
      <c r="F908" s="433" t="s">
        <v>4075</v>
      </c>
      <c r="G908" s="432" t="s">
        <v>1764</v>
      </c>
      <c r="H908" s="432" t="s">
        <v>2688</v>
      </c>
      <c r="I908" s="432" t="s">
        <v>2688</v>
      </c>
      <c r="J908" s="432" t="s">
        <v>2689</v>
      </c>
      <c r="K908" s="432" t="s">
        <v>2690</v>
      </c>
      <c r="L908" s="434">
        <v>113.05000000000003</v>
      </c>
      <c r="M908" s="434">
        <v>1</v>
      </c>
      <c r="N908" s="435">
        <v>113.05000000000003</v>
      </c>
    </row>
    <row r="909" spans="1:14" ht="14.4" customHeight="1" x14ac:dyDescent="0.3">
      <c r="A909" s="430" t="s">
        <v>737</v>
      </c>
      <c r="B909" s="431" t="s">
        <v>4028</v>
      </c>
      <c r="C909" s="432" t="s">
        <v>2342</v>
      </c>
      <c r="D909" s="433" t="s">
        <v>4047</v>
      </c>
      <c r="E909" s="432" t="s">
        <v>388</v>
      </c>
      <c r="F909" s="433" t="s">
        <v>4075</v>
      </c>
      <c r="G909" s="432" t="s">
        <v>1764</v>
      </c>
      <c r="H909" s="432" t="s">
        <v>2046</v>
      </c>
      <c r="I909" s="432" t="s">
        <v>2046</v>
      </c>
      <c r="J909" s="432" t="s">
        <v>2047</v>
      </c>
      <c r="K909" s="432" t="s">
        <v>2048</v>
      </c>
      <c r="L909" s="434">
        <v>169.04</v>
      </c>
      <c r="M909" s="434">
        <v>1</v>
      </c>
      <c r="N909" s="435">
        <v>169.04</v>
      </c>
    </row>
    <row r="910" spans="1:14" ht="14.4" customHeight="1" x14ac:dyDescent="0.3">
      <c r="A910" s="430" t="s">
        <v>737</v>
      </c>
      <c r="B910" s="431" t="s">
        <v>4028</v>
      </c>
      <c r="C910" s="432" t="s">
        <v>2342</v>
      </c>
      <c r="D910" s="433" t="s">
        <v>4047</v>
      </c>
      <c r="E910" s="432" t="s">
        <v>388</v>
      </c>
      <c r="F910" s="433" t="s">
        <v>4075</v>
      </c>
      <c r="G910" s="432" t="s">
        <v>1764</v>
      </c>
      <c r="H910" s="432" t="s">
        <v>2691</v>
      </c>
      <c r="I910" s="432" t="s">
        <v>2691</v>
      </c>
      <c r="J910" s="432" t="s">
        <v>2692</v>
      </c>
      <c r="K910" s="432" t="s">
        <v>2693</v>
      </c>
      <c r="L910" s="434">
        <v>273.89986583068725</v>
      </c>
      <c r="M910" s="434">
        <v>14</v>
      </c>
      <c r="N910" s="435">
        <v>3834.5981216296218</v>
      </c>
    </row>
    <row r="911" spans="1:14" ht="14.4" customHeight="1" x14ac:dyDescent="0.3">
      <c r="A911" s="430" t="s">
        <v>737</v>
      </c>
      <c r="B911" s="431" t="s">
        <v>4028</v>
      </c>
      <c r="C911" s="432" t="s">
        <v>2342</v>
      </c>
      <c r="D911" s="433" t="s">
        <v>4047</v>
      </c>
      <c r="E911" s="432" t="s">
        <v>388</v>
      </c>
      <c r="F911" s="433" t="s">
        <v>4075</v>
      </c>
      <c r="G911" s="432" t="s">
        <v>1764</v>
      </c>
      <c r="H911" s="432" t="s">
        <v>2049</v>
      </c>
      <c r="I911" s="432" t="s">
        <v>2049</v>
      </c>
      <c r="J911" s="432" t="s">
        <v>2029</v>
      </c>
      <c r="K911" s="432" t="s">
        <v>2050</v>
      </c>
      <c r="L911" s="434">
        <v>140.08999999999997</v>
      </c>
      <c r="M911" s="434">
        <v>5</v>
      </c>
      <c r="N911" s="435">
        <v>700.44999999999993</v>
      </c>
    </row>
    <row r="912" spans="1:14" ht="14.4" customHeight="1" x14ac:dyDescent="0.3">
      <c r="A912" s="430" t="s">
        <v>737</v>
      </c>
      <c r="B912" s="431" t="s">
        <v>4028</v>
      </c>
      <c r="C912" s="432" t="s">
        <v>2342</v>
      </c>
      <c r="D912" s="433" t="s">
        <v>4047</v>
      </c>
      <c r="E912" s="432" t="s">
        <v>388</v>
      </c>
      <c r="F912" s="433" t="s">
        <v>4075</v>
      </c>
      <c r="G912" s="432" t="s">
        <v>1764</v>
      </c>
      <c r="H912" s="432" t="s">
        <v>2053</v>
      </c>
      <c r="I912" s="432" t="s">
        <v>2053</v>
      </c>
      <c r="J912" s="432" t="s">
        <v>1805</v>
      </c>
      <c r="K912" s="432" t="s">
        <v>2054</v>
      </c>
      <c r="L912" s="434">
        <v>408.94984631611118</v>
      </c>
      <c r="M912" s="434">
        <v>85</v>
      </c>
      <c r="N912" s="435">
        <v>34760.736936869449</v>
      </c>
    </row>
    <row r="913" spans="1:14" ht="14.4" customHeight="1" x14ac:dyDescent="0.3">
      <c r="A913" s="430" t="s">
        <v>737</v>
      </c>
      <c r="B913" s="431" t="s">
        <v>4028</v>
      </c>
      <c r="C913" s="432" t="s">
        <v>2342</v>
      </c>
      <c r="D913" s="433" t="s">
        <v>4047</v>
      </c>
      <c r="E913" s="432" t="s">
        <v>388</v>
      </c>
      <c r="F913" s="433" t="s">
        <v>4075</v>
      </c>
      <c r="G913" s="432" t="s">
        <v>1764</v>
      </c>
      <c r="H913" s="432" t="s">
        <v>2055</v>
      </c>
      <c r="I913" s="432" t="s">
        <v>2055</v>
      </c>
      <c r="J913" s="432" t="s">
        <v>2056</v>
      </c>
      <c r="K913" s="432" t="s">
        <v>2057</v>
      </c>
      <c r="L913" s="434">
        <v>67.794832548592893</v>
      </c>
      <c r="M913" s="434">
        <v>1055</v>
      </c>
      <c r="N913" s="435">
        <v>71523.548338765497</v>
      </c>
    </row>
    <row r="914" spans="1:14" ht="14.4" customHeight="1" x14ac:dyDescent="0.3">
      <c r="A914" s="430" t="s">
        <v>737</v>
      </c>
      <c r="B914" s="431" t="s">
        <v>4028</v>
      </c>
      <c r="C914" s="432" t="s">
        <v>2342</v>
      </c>
      <c r="D914" s="433" t="s">
        <v>4047</v>
      </c>
      <c r="E914" s="432" t="s">
        <v>388</v>
      </c>
      <c r="F914" s="433" t="s">
        <v>4075</v>
      </c>
      <c r="G914" s="432" t="s">
        <v>1764</v>
      </c>
      <c r="H914" s="432" t="s">
        <v>2058</v>
      </c>
      <c r="I914" s="432" t="s">
        <v>2058</v>
      </c>
      <c r="J914" s="432" t="s">
        <v>1805</v>
      </c>
      <c r="K914" s="432" t="s">
        <v>1966</v>
      </c>
      <c r="L914" s="434">
        <v>301.4697382391895</v>
      </c>
      <c r="M914" s="434">
        <v>158</v>
      </c>
      <c r="N914" s="435">
        <v>47632.218641791944</v>
      </c>
    </row>
    <row r="915" spans="1:14" ht="14.4" customHeight="1" x14ac:dyDescent="0.3">
      <c r="A915" s="430" t="s">
        <v>737</v>
      </c>
      <c r="B915" s="431" t="s">
        <v>4028</v>
      </c>
      <c r="C915" s="432" t="s">
        <v>2342</v>
      </c>
      <c r="D915" s="433" t="s">
        <v>4047</v>
      </c>
      <c r="E915" s="432" t="s">
        <v>388</v>
      </c>
      <c r="F915" s="433" t="s">
        <v>4075</v>
      </c>
      <c r="G915" s="432" t="s">
        <v>1764</v>
      </c>
      <c r="H915" s="432" t="s">
        <v>2059</v>
      </c>
      <c r="I915" s="432" t="s">
        <v>2059</v>
      </c>
      <c r="J915" s="432" t="s">
        <v>1805</v>
      </c>
      <c r="K915" s="432" t="s">
        <v>2052</v>
      </c>
      <c r="L915" s="434">
        <v>630.66002360654682</v>
      </c>
      <c r="M915" s="434">
        <v>42</v>
      </c>
      <c r="N915" s="435">
        <v>26487.720991474966</v>
      </c>
    </row>
    <row r="916" spans="1:14" ht="14.4" customHeight="1" x14ac:dyDescent="0.3">
      <c r="A916" s="430" t="s">
        <v>737</v>
      </c>
      <c r="B916" s="431" t="s">
        <v>4028</v>
      </c>
      <c r="C916" s="432" t="s">
        <v>2342</v>
      </c>
      <c r="D916" s="433" t="s">
        <v>4047</v>
      </c>
      <c r="E916" s="432" t="s">
        <v>388</v>
      </c>
      <c r="F916" s="433" t="s">
        <v>4075</v>
      </c>
      <c r="G916" s="432" t="s">
        <v>1764</v>
      </c>
      <c r="H916" s="432" t="s">
        <v>2060</v>
      </c>
      <c r="I916" s="432" t="s">
        <v>2060</v>
      </c>
      <c r="J916" s="432" t="s">
        <v>1839</v>
      </c>
      <c r="K916" s="432" t="s">
        <v>2061</v>
      </c>
      <c r="L916" s="434">
        <v>1895.77</v>
      </c>
      <c r="M916" s="434">
        <v>1</v>
      </c>
      <c r="N916" s="435">
        <v>1895.77</v>
      </c>
    </row>
    <row r="917" spans="1:14" ht="14.4" customHeight="1" x14ac:dyDescent="0.3">
      <c r="A917" s="430" t="s">
        <v>737</v>
      </c>
      <c r="B917" s="431" t="s">
        <v>4028</v>
      </c>
      <c r="C917" s="432" t="s">
        <v>2342</v>
      </c>
      <c r="D917" s="433" t="s">
        <v>4047</v>
      </c>
      <c r="E917" s="432" t="s">
        <v>388</v>
      </c>
      <c r="F917" s="433" t="s">
        <v>4075</v>
      </c>
      <c r="G917" s="432" t="s">
        <v>1764</v>
      </c>
      <c r="H917" s="432" t="s">
        <v>2069</v>
      </c>
      <c r="I917" s="432" t="s">
        <v>2069</v>
      </c>
      <c r="J917" s="432" t="s">
        <v>2070</v>
      </c>
      <c r="K917" s="432" t="s">
        <v>2071</v>
      </c>
      <c r="L917" s="434">
        <v>63.109963256394749</v>
      </c>
      <c r="M917" s="434">
        <v>7</v>
      </c>
      <c r="N917" s="435">
        <v>441.76974279476326</v>
      </c>
    </row>
    <row r="918" spans="1:14" ht="14.4" customHeight="1" x14ac:dyDescent="0.3">
      <c r="A918" s="430" t="s">
        <v>737</v>
      </c>
      <c r="B918" s="431" t="s">
        <v>4028</v>
      </c>
      <c r="C918" s="432" t="s">
        <v>2342</v>
      </c>
      <c r="D918" s="433" t="s">
        <v>4047</v>
      </c>
      <c r="E918" s="432" t="s">
        <v>388</v>
      </c>
      <c r="F918" s="433" t="s">
        <v>4075</v>
      </c>
      <c r="G918" s="432" t="s">
        <v>1764</v>
      </c>
      <c r="H918" s="432" t="s">
        <v>2694</v>
      </c>
      <c r="I918" s="432" t="s">
        <v>2694</v>
      </c>
      <c r="J918" s="432" t="s">
        <v>2695</v>
      </c>
      <c r="K918" s="432" t="s">
        <v>2696</v>
      </c>
      <c r="L918" s="434">
        <v>517.54</v>
      </c>
      <c r="M918" s="434">
        <v>1</v>
      </c>
      <c r="N918" s="435">
        <v>517.54</v>
      </c>
    </row>
    <row r="919" spans="1:14" ht="14.4" customHeight="1" x14ac:dyDescent="0.3">
      <c r="A919" s="430" t="s">
        <v>737</v>
      </c>
      <c r="B919" s="431" t="s">
        <v>4028</v>
      </c>
      <c r="C919" s="432" t="s">
        <v>2342</v>
      </c>
      <c r="D919" s="433" t="s">
        <v>4047</v>
      </c>
      <c r="E919" s="432" t="s">
        <v>388</v>
      </c>
      <c r="F919" s="433" t="s">
        <v>4075</v>
      </c>
      <c r="G919" s="432" t="s">
        <v>1764</v>
      </c>
      <c r="H919" s="432" t="s">
        <v>2080</v>
      </c>
      <c r="I919" s="432" t="s">
        <v>2080</v>
      </c>
      <c r="J919" s="432" t="s">
        <v>2081</v>
      </c>
      <c r="K919" s="432" t="s">
        <v>2082</v>
      </c>
      <c r="L919" s="434">
        <v>67.388066661294062</v>
      </c>
      <c r="M919" s="434">
        <v>26</v>
      </c>
      <c r="N919" s="435">
        <v>1752.0897331936455</v>
      </c>
    </row>
    <row r="920" spans="1:14" ht="14.4" customHeight="1" x14ac:dyDescent="0.3">
      <c r="A920" s="430" t="s">
        <v>737</v>
      </c>
      <c r="B920" s="431" t="s">
        <v>4028</v>
      </c>
      <c r="C920" s="432" t="s">
        <v>2342</v>
      </c>
      <c r="D920" s="433" t="s">
        <v>4047</v>
      </c>
      <c r="E920" s="432" t="s">
        <v>388</v>
      </c>
      <c r="F920" s="433" t="s">
        <v>4075</v>
      </c>
      <c r="G920" s="432" t="s">
        <v>1764</v>
      </c>
      <c r="H920" s="432" t="s">
        <v>2697</v>
      </c>
      <c r="I920" s="432" t="s">
        <v>2697</v>
      </c>
      <c r="J920" s="432" t="s">
        <v>2081</v>
      </c>
      <c r="K920" s="432" t="s">
        <v>2698</v>
      </c>
      <c r="L920" s="434">
        <v>119.91360306901124</v>
      </c>
      <c r="M920" s="434">
        <v>48</v>
      </c>
      <c r="N920" s="435">
        <v>5755.85294731254</v>
      </c>
    </row>
    <row r="921" spans="1:14" ht="14.4" customHeight="1" x14ac:dyDescent="0.3">
      <c r="A921" s="430" t="s">
        <v>737</v>
      </c>
      <c r="B921" s="431" t="s">
        <v>4028</v>
      </c>
      <c r="C921" s="432" t="s">
        <v>2342</v>
      </c>
      <c r="D921" s="433" t="s">
        <v>4047</v>
      </c>
      <c r="E921" s="432" t="s">
        <v>2087</v>
      </c>
      <c r="F921" s="433" t="s">
        <v>4077</v>
      </c>
      <c r="G921" s="432" t="s">
        <v>381</v>
      </c>
      <c r="H921" s="432" t="s">
        <v>2699</v>
      </c>
      <c r="I921" s="432" t="s">
        <v>394</v>
      </c>
      <c r="J921" s="432" t="s">
        <v>2700</v>
      </c>
      <c r="K921" s="432" t="s">
        <v>2701</v>
      </c>
      <c r="L921" s="434">
        <v>185.63997126271795</v>
      </c>
      <c r="M921" s="434">
        <v>107</v>
      </c>
      <c r="N921" s="435">
        <v>19863.476925110819</v>
      </c>
    </row>
    <row r="922" spans="1:14" ht="14.4" customHeight="1" x14ac:dyDescent="0.3">
      <c r="A922" s="430" t="s">
        <v>737</v>
      </c>
      <c r="B922" s="431" t="s">
        <v>4028</v>
      </c>
      <c r="C922" s="432" t="s">
        <v>2342</v>
      </c>
      <c r="D922" s="433" t="s">
        <v>4047</v>
      </c>
      <c r="E922" s="432" t="s">
        <v>2087</v>
      </c>
      <c r="F922" s="433" t="s">
        <v>4077</v>
      </c>
      <c r="G922" s="432" t="s">
        <v>381</v>
      </c>
      <c r="H922" s="432" t="s">
        <v>2088</v>
      </c>
      <c r="I922" s="432" t="s">
        <v>394</v>
      </c>
      <c r="J922" s="432" t="s">
        <v>2089</v>
      </c>
      <c r="K922" s="432"/>
      <c r="L922" s="434">
        <v>134.33000000000001</v>
      </c>
      <c r="M922" s="434">
        <v>4</v>
      </c>
      <c r="N922" s="435">
        <v>537.32000000000005</v>
      </c>
    </row>
    <row r="923" spans="1:14" ht="14.4" customHeight="1" x14ac:dyDescent="0.3">
      <c r="A923" s="430" t="s">
        <v>737</v>
      </c>
      <c r="B923" s="431" t="s">
        <v>4028</v>
      </c>
      <c r="C923" s="432" t="s">
        <v>2342</v>
      </c>
      <c r="D923" s="433" t="s">
        <v>4047</v>
      </c>
      <c r="E923" s="432" t="s">
        <v>2087</v>
      </c>
      <c r="F923" s="433" t="s">
        <v>4077</v>
      </c>
      <c r="G923" s="432" t="s">
        <v>381</v>
      </c>
      <c r="H923" s="432" t="s">
        <v>2702</v>
      </c>
      <c r="I923" s="432" t="s">
        <v>394</v>
      </c>
      <c r="J923" s="432" t="s">
        <v>2703</v>
      </c>
      <c r="K923" s="432"/>
      <c r="L923" s="434">
        <v>180.3313333333333</v>
      </c>
      <c r="M923" s="434">
        <v>50</v>
      </c>
      <c r="N923" s="435">
        <v>9016.5666666666657</v>
      </c>
    </row>
    <row r="924" spans="1:14" ht="14.4" customHeight="1" x14ac:dyDescent="0.3">
      <c r="A924" s="430" t="s">
        <v>737</v>
      </c>
      <c r="B924" s="431" t="s">
        <v>4028</v>
      </c>
      <c r="C924" s="432" t="s">
        <v>2342</v>
      </c>
      <c r="D924" s="433" t="s">
        <v>4047</v>
      </c>
      <c r="E924" s="432" t="s">
        <v>2087</v>
      </c>
      <c r="F924" s="433" t="s">
        <v>4077</v>
      </c>
      <c r="G924" s="432" t="s">
        <v>1764</v>
      </c>
      <c r="H924" s="432" t="s">
        <v>2090</v>
      </c>
      <c r="I924" s="432" t="s">
        <v>2091</v>
      </c>
      <c r="J924" s="432" t="s">
        <v>2092</v>
      </c>
      <c r="K924" s="432" t="s">
        <v>2093</v>
      </c>
      <c r="L924" s="434">
        <v>40.92</v>
      </c>
      <c r="M924" s="434">
        <v>6</v>
      </c>
      <c r="N924" s="435">
        <v>245.52</v>
      </c>
    </row>
    <row r="925" spans="1:14" ht="14.4" customHeight="1" x14ac:dyDescent="0.3">
      <c r="A925" s="430" t="s">
        <v>737</v>
      </c>
      <c r="B925" s="431" t="s">
        <v>4028</v>
      </c>
      <c r="C925" s="432" t="s">
        <v>2342</v>
      </c>
      <c r="D925" s="433" t="s">
        <v>4047</v>
      </c>
      <c r="E925" s="432" t="s">
        <v>2087</v>
      </c>
      <c r="F925" s="433" t="s">
        <v>4077</v>
      </c>
      <c r="G925" s="432" t="s">
        <v>1764</v>
      </c>
      <c r="H925" s="432" t="s">
        <v>2704</v>
      </c>
      <c r="I925" s="432" t="s">
        <v>2705</v>
      </c>
      <c r="J925" s="432" t="s">
        <v>2706</v>
      </c>
      <c r="K925" s="432" t="s">
        <v>2093</v>
      </c>
      <c r="L925" s="434">
        <v>40.919999999999995</v>
      </c>
      <c r="M925" s="434">
        <v>18</v>
      </c>
      <c r="N925" s="435">
        <v>736.56</v>
      </c>
    </row>
    <row r="926" spans="1:14" ht="14.4" customHeight="1" x14ac:dyDescent="0.3">
      <c r="A926" s="430" t="s">
        <v>737</v>
      </c>
      <c r="B926" s="431" t="s">
        <v>4028</v>
      </c>
      <c r="C926" s="432" t="s">
        <v>2342</v>
      </c>
      <c r="D926" s="433" t="s">
        <v>4047</v>
      </c>
      <c r="E926" s="432" t="s">
        <v>2087</v>
      </c>
      <c r="F926" s="433" t="s">
        <v>4077</v>
      </c>
      <c r="G926" s="432" t="s">
        <v>1764</v>
      </c>
      <c r="H926" s="432" t="s">
        <v>2094</v>
      </c>
      <c r="I926" s="432" t="s">
        <v>2095</v>
      </c>
      <c r="J926" s="432" t="s">
        <v>2096</v>
      </c>
      <c r="K926" s="432" t="s">
        <v>2093</v>
      </c>
      <c r="L926" s="434">
        <v>41.18</v>
      </c>
      <c r="M926" s="434">
        <v>6</v>
      </c>
      <c r="N926" s="435">
        <v>247.07999999999998</v>
      </c>
    </row>
    <row r="927" spans="1:14" ht="14.4" customHeight="1" x14ac:dyDescent="0.3">
      <c r="A927" s="430" t="s">
        <v>737</v>
      </c>
      <c r="B927" s="431" t="s">
        <v>4028</v>
      </c>
      <c r="C927" s="432" t="s">
        <v>2342</v>
      </c>
      <c r="D927" s="433" t="s">
        <v>4047</v>
      </c>
      <c r="E927" s="432" t="s">
        <v>2087</v>
      </c>
      <c r="F927" s="433" t="s">
        <v>4077</v>
      </c>
      <c r="G927" s="432" t="s">
        <v>1764</v>
      </c>
      <c r="H927" s="432" t="s">
        <v>2097</v>
      </c>
      <c r="I927" s="432" t="s">
        <v>2098</v>
      </c>
      <c r="J927" s="432" t="s">
        <v>2099</v>
      </c>
      <c r="K927" s="432" t="s">
        <v>2093</v>
      </c>
      <c r="L927" s="434">
        <v>41.179997002893522</v>
      </c>
      <c r="M927" s="434">
        <v>10</v>
      </c>
      <c r="N927" s="435">
        <v>411.79997002893521</v>
      </c>
    </row>
    <row r="928" spans="1:14" ht="14.4" customHeight="1" x14ac:dyDescent="0.3">
      <c r="A928" s="430" t="s">
        <v>737</v>
      </c>
      <c r="B928" s="431" t="s">
        <v>4028</v>
      </c>
      <c r="C928" s="432" t="s">
        <v>2342</v>
      </c>
      <c r="D928" s="433" t="s">
        <v>4047</v>
      </c>
      <c r="E928" s="432" t="s">
        <v>2087</v>
      </c>
      <c r="F928" s="433" t="s">
        <v>4077</v>
      </c>
      <c r="G928" s="432" t="s">
        <v>1764</v>
      </c>
      <c r="H928" s="432" t="s">
        <v>2707</v>
      </c>
      <c r="I928" s="432" t="s">
        <v>2708</v>
      </c>
      <c r="J928" s="432" t="s">
        <v>2709</v>
      </c>
      <c r="K928" s="432" t="s">
        <v>2710</v>
      </c>
      <c r="L928" s="434">
        <v>156.49</v>
      </c>
      <c r="M928" s="434">
        <v>28</v>
      </c>
      <c r="N928" s="435">
        <v>4381.72</v>
      </c>
    </row>
    <row r="929" spans="1:14" ht="14.4" customHeight="1" x14ac:dyDescent="0.3">
      <c r="A929" s="430" t="s">
        <v>737</v>
      </c>
      <c r="B929" s="431" t="s">
        <v>4028</v>
      </c>
      <c r="C929" s="432" t="s">
        <v>2342</v>
      </c>
      <c r="D929" s="433" t="s">
        <v>4047</v>
      </c>
      <c r="E929" s="432" t="s">
        <v>2087</v>
      </c>
      <c r="F929" s="433" t="s">
        <v>4077</v>
      </c>
      <c r="G929" s="432" t="s">
        <v>1764</v>
      </c>
      <c r="H929" s="432" t="s">
        <v>2106</v>
      </c>
      <c r="I929" s="432" t="s">
        <v>2107</v>
      </c>
      <c r="J929" s="432" t="s">
        <v>2108</v>
      </c>
      <c r="K929" s="432" t="s">
        <v>2109</v>
      </c>
      <c r="L929" s="434">
        <v>198.88920628037124</v>
      </c>
      <c r="M929" s="434">
        <v>2</v>
      </c>
      <c r="N929" s="435">
        <v>397.77841256074248</v>
      </c>
    </row>
    <row r="930" spans="1:14" ht="14.4" customHeight="1" x14ac:dyDescent="0.3">
      <c r="A930" s="430" t="s">
        <v>737</v>
      </c>
      <c r="B930" s="431" t="s">
        <v>4028</v>
      </c>
      <c r="C930" s="432" t="s">
        <v>2342</v>
      </c>
      <c r="D930" s="433" t="s">
        <v>4047</v>
      </c>
      <c r="E930" s="432" t="s">
        <v>2087</v>
      </c>
      <c r="F930" s="433" t="s">
        <v>4077</v>
      </c>
      <c r="G930" s="432" t="s">
        <v>1764</v>
      </c>
      <c r="H930" s="432" t="s">
        <v>2711</v>
      </c>
      <c r="I930" s="432" t="s">
        <v>2711</v>
      </c>
      <c r="J930" s="432" t="s">
        <v>2712</v>
      </c>
      <c r="K930" s="432" t="s">
        <v>2713</v>
      </c>
      <c r="L930" s="434">
        <v>372.7123565675094</v>
      </c>
      <c r="M930" s="434">
        <v>27</v>
      </c>
      <c r="N930" s="435">
        <v>10063.233627322754</v>
      </c>
    </row>
    <row r="931" spans="1:14" ht="14.4" customHeight="1" x14ac:dyDescent="0.3">
      <c r="A931" s="430" t="s">
        <v>737</v>
      </c>
      <c r="B931" s="431" t="s">
        <v>4028</v>
      </c>
      <c r="C931" s="432" t="s">
        <v>2342</v>
      </c>
      <c r="D931" s="433" t="s">
        <v>4047</v>
      </c>
      <c r="E931" s="432" t="s">
        <v>2087</v>
      </c>
      <c r="F931" s="433" t="s">
        <v>4077</v>
      </c>
      <c r="G931" s="432" t="s">
        <v>1764</v>
      </c>
      <c r="H931" s="432" t="s">
        <v>2714</v>
      </c>
      <c r="I931" s="432" t="s">
        <v>2715</v>
      </c>
      <c r="J931" s="432" t="s">
        <v>2716</v>
      </c>
      <c r="K931" s="432" t="s">
        <v>2717</v>
      </c>
      <c r="L931" s="434">
        <v>164.42963662790697</v>
      </c>
      <c r="M931" s="434">
        <v>43</v>
      </c>
      <c r="N931" s="435">
        <v>7070.4743749999998</v>
      </c>
    </row>
    <row r="932" spans="1:14" ht="14.4" customHeight="1" x14ac:dyDescent="0.3">
      <c r="A932" s="430" t="s">
        <v>737</v>
      </c>
      <c r="B932" s="431" t="s">
        <v>4028</v>
      </c>
      <c r="C932" s="432" t="s">
        <v>2342</v>
      </c>
      <c r="D932" s="433" t="s">
        <v>4047</v>
      </c>
      <c r="E932" s="432" t="s">
        <v>2087</v>
      </c>
      <c r="F932" s="433" t="s">
        <v>4077</v>
      </c>
      <c r="G932" s="432" t="s">
        <v>1764</v>
      </c>
      <c r="H932" s="432" t="s">
        <v>2718</v>
      </c>
      <c r="I932" s="432" t="s">
        <v>2718</v>
      </c>
      <c r="J932" s="432" t="s">
        <v>2719</v>
      </c>
      <c r="K932" s="432" t="s">
        <v>2720</v>
      </c>
      <c r="L932" s="434">
        <v>111.94993249220488</v>
      </c>
      <c r="M932" s="434">
        <v>10</v>
      </c>
      <c r="N932" s="435">
        <v>1119.4993249220488</v>
      </c>
    </row>
    <row r="933" spans="1:14" ht="14.4" customHeight="1" x14ac:dyDescent="0.3">
      <c r="A933" s="430" t="s">
        <v>737</v>
      </c>
      <c r="B933" s="431" t="s">
        <v>4028</v>
      </c>
      <c r="C933" s="432" t="s">
        <v>2342</v>
      </c>
      <c r="D933" s="433" t="s">
        <v>4047</v>
      </c>
      <c r="E933" s="432" t="s">
        <v>2087</v>
      </c>
      <c r="F933" s="433" t="s">
        <v>4077</v>
      </c>
      <c r="G933" s="432" t="s">
        <v>1764</v>
      </c>
      <c r="H933" s="432" t="s">
        <v>2721</v>
      </c>
      <c r="I933" s="432" t="s">
        <v>2721</v>
      </c>
      <c r="J933" s="432" t="s">
        <v>2722</v>
      </c>
      <c r="K933" s="432" t="s">
        <v>2720</v>
      </c>
      <c r="L933" s="434">
        <v>111.94993414096096</v>
      </c>
      <c r="M933" s="434">
        <v>11</v>
      </c>
      <c r="N933" s="435">
        <v>1231.4492755505705</v>
      </c>
    </row>
    <row r="934" spans="1:14" ht="14.4" customHeight="1" x14ac:dyDescent="0.3">
      <c r="A934" s="430" t="s">
        <v>737</v>
      </c>
      <c r="B934" s="431" t="s">
        <v>4028</v>
      </c>
      <c r="C934" s="432" t="s">
        <v>2342</v>
      </c>
      <c r="D934" s="433" t="s">
        <v>4047</v>
      </c>
      <c r="E934" s="432" t="s">
        <v>2087</v>
      </c>
      <c r="F934" s="433" t="s">
        <v>4077</v>
      </c>
      <c r="G934" s="432" t="s">
        <v>1764</v>
      </c>
      <c r="H934" s="432" t="s">
        <v>2723</v>
      </c>
      <c r="I934" s="432" t="s">
        <v>2724</v>
      </c>
      <c r="J934" s="432" t="s">
        <v>2725</v>
      </c>
      <c r="K934" s="432" t="s">
        <v>2726</v>
      </c>
      <c r="L934" s="434">
        <v>111.95016365417158</v>
      </c>
      <c r="M934" s="434">
        <v>5</v>
      </c>
      <c r="N934" s="435">
        <v>559.75081827085785</v>
      </c>
    </row>
    <row r="935" spans="1:14" ht="14.4" customHeight="1" x14ac:dyDescent="0.3">
      <c r="A935" s="430" t="s">
        <v>737</v>
      </c>
      <c r="B935" s="431" t="s">
        <v>4028</v>
      </c>
      <c r="C935" s="432" t="s">
        <v>2342</v>
      </c>
      <c r="D935" s="433" t="s">
        <v>4047</v>
      </c>
      <c r="E935" s="432" t="s">
        <v>2087</v>
      </c>
      <c r="F935" s="433" t="s">
        <v>4077</v>
      </c>
      <c r="G935" s="432" t="s">
        <v>1764</v>
      </c>
      <c r="H935" s="432" t="s">
        <v>2727</v>
      </c>
      <c r="I935" s="432" t="s">
        <v>2728</v>
      </c>
      <c r="J935" s="432" t="s">
        <v>2729</v>
      </c>
      <c r="K935" s="432" t="s">
        <v>2720</v>
      </c>
      <c r="L935" s="434">
        <v>111.95000000000002</v>
      </c>
      <c r="M935" s="434">
        <v>7</v>
      </c>
      <c r="N935" s="435">
        <v>783.65000000000009</v>
      </c>
    </row>
    <row r="936" spans="1:14" ht="14.4" customHeight="1" x14ac:dyDescent="0.3">
      <c r="A936" s="430" t="s">
        <v>737</v>
      </c>
      <c r="B936" s="431" t="s">
        <v>4028</v>
      </c>
      <c r="C936" s="432" t="s">
        <v>2342</v>
      </c>
      <c r="D936" s="433" t="s">
        <v>4047</v>
      </c>
      <c r="E936" s="432" t="s">
        <v>2087</v>
      </c>
      <c r="F936" s="433" t="s">
        <v>4077</v>
      </c>
      <c r="G936" s="432" t="s">
        <v>1764</v>
      </c>
      <c r="H936" s="432" t="s">
        <v>2113</v>
      </c>
      <c r="I936" s="432" t="s">
        <v>2113</v>
      </c>
      <c r="J936" s="432" t="s">
        <v>2114</v>
      </c>
      <c r="K936" s="432" t="s">
        <v>2115</v>
      </c>
      <c r="L936" s="434">
        <v>163.66995291219854</v>
      </c>
      <c r="M936" s="434">
        <v>5</v>
      </c>
      <c r="N936" s="435">
        <v>818.34976456099264</v>
      </c>
    </row>
    <row r="937" spans="1:14" ht="14.4" customHeight="1" x14ac:dyDescent="0.3">
      <c r="A937" s="430" t="s">
        <v>737</v>
      </c>
      <c r="B937" s="431" t="s">
        <v>4028</v>
      </c>
      <c r="C937" s="432" t="s">
        <v>2342</v>
      </c>
      <c r="D937" s="433" t="s">
        <v>4047</v>
      </c>
      <c r="E937" s="432" t="s">
        <v>2087</v>
      </c>
      <c r="F937" s="433" t="s">
        <v>4077</v>
      </c>
      <c r="G937" s="432" t="s">
        <v>1764</v>
      </c>
      <c r="H937" s="432" t="s">
        <v>2730</v>
      </c>
      <c r="I937" s="432" t="s">
        <v>2730</v>
      </c>
      <c r="J937" s="432" t="s">
        <v>2731</v>
      </c>
      <c r="K937" s="432" t="s">
        <v>2732</v>
      </c>
      <c r="L937" s="434">
        <v>179.25970307873564</v>
      </c>
      <c r="M937" s="434">
        <v>5</v>
      </c>
      <c r="N937" s="435">
        <v>896.29851539367826</v>
      </c>
    </row>
    <row r="938" spans="1:14" ht="14.4" customHeight="1" x14ac:dyDescent="0.3">
      <c r="A938" s="430" t="s">
        <v>737</v>
      </c>
      <c r="B938" s="431" t="s">
        <v>4028</v>
      </c>
      <c r="C938" s="432" t="s">
        <v>2342</v>
      </c>
      <c r="D938" s="433" t="s">
        <v>4047</v>
      </c>
      <c r="E938" s="432" t="s">
        <v>2087</v>
      </c>
      <c r="F938" s="433" t="s">
        <v>4077</v>
      </c>
      <c r="G938" s="432" t="s">
        <v>1764</v>
      </c>
      <c r="H938" s="432" t="s">
        <v>2733</v>
      </c>
      <c r="I938" s="432" t="s">
        <v>2733</v>
      </c>
      <c r="J938" s="432" t="s">
        <v>2734</v>
      </c>
      <c r="K938" s="432" t="s">
        <v>2115</v>
      </c>
      <c r="L938" s="434">
        <v>129.97003344538285</v>
      </c>
      <c r="M938" s="434">
        <v>10</v>
      </c>
      <c r="N938" s="435">
        <v>1299.7003344538286</v>
      </c>
    </row>
    <row r="939" spans="1:14" ht="14.4" customHeight="1" x14ac:dyDescent="0.3">
      <c r="A939" s="430" t="s">
        <v>737</v>
      </c>
      <c r="B939" s="431" t="s">
        <v>4028</v>
      </c>
      <c r="C939" s="432" t="s">
        <v>2342</v>
      </c>
      <c r="D939" s="433" t="s">
        <v>4047</v>
      </c>
      <c r="E939" s="432" t="s">
        <v>2087</v>
      </c>
      <c r="F939" s="433" t="s">
        <v>4077</v>
      </c>
      <c r="G939" s="432" t="s">
        <v>1764</v>
      </c>
      <c r="H939" s="432" t="s">
        <v>2735</v>
      </c>
      <c r="I939" s="432" t="s">
        <v>2735</v>
      </c>
      <c r="J939" s="432" t="s">
        <v>2736</v>
      </c>
      <c r="K939" s="432" t="s">
        <v>2115</v>
      </c>
      <c r="L939" s="434">
        <v>129.97005818072404</v>
      </c>
      <c r="M939" s="434">
        <v>7</v>
      </c>
      <c r="N939" s="435">
        <v>909.79040726506832</v>
      </c>
    </row>
    <row r="940" spans="1:14" ht="14.4" customHeight="1" x14ac:dyDescent="0.3">
      <c r="A940" s="430" t="s">
        <v>737</v>
      </c>
      <c r="B940" s="431" t="s">
        <v>4028</v>
      </c>
      <c r="C940" s="432" t="s">
        <v>2342</v>
      </c>
      <c r="D940" s="433" t="s">
        <v>4047</v>
      </c>
      <c r="E940" s="432" t="s">
        <v>2087</v>
      </c>
      <c r="F940" s="433" t="s">
        <v>4077</v>
      </c>
      <c r="G940" s="432" t="s">
        <v>1764</v>
      </c>
      <c r="H940" s="432" t="s">
        <v>2737</v>
      </c>
      <c r="I940" s="432" t="s">
        <v>2737</v>
      </c>
      <c r="J940" s="432" t="s">
        <v>2738</v>
      </c>
      <c r="K940" s="432" t="s">
        <v>2115</v>
      </c>
      <c r="L940" s="434">
        <v>129.97000955309076</v>
      </c>
      <c r="M940" s="434">
        <v>6</v>
      </c>
      <c r="N940" s="435">
        <v>779.82005731854451</v>
      </c>
    </row>
    <row r="941" spans="1:14" ht="14.4" customHeight="1" x14ac:dyDescent="0.3">
      <c r="A941" s="430" t="s">
        <v>737</v>
      </c>
      <c r="B941" s="431" t="s">
        <v>4028</v>
      </c>
      <c r="C941" s="432" t="s">
        <v>2342</v>
      </c>
      <c r="D941" s="433" t="s">
        <v>4047</v>
      </c>
      <c r="E941" s="432" t="s">
        <v>2087</v>
      </c>
      <c r="F941" s="433" t="s">
        <v>4077</v>
      </c>
      <c r="G941" s="432" t="s">
        <v>1764</v>
      </c>
      <c r="H941" s="432" t="s">
        <v>2739</v>
      </c>
      <c r="I941" s="432" t="s">
        <v>2739</v>
      </c>
      <c r="J941" s="432" t="s">
        <v>2740</v>
      </c>
      <c r="K941" s="432" t="s">
        <v>2115</v>
      </c>
      <c r="L941" s="434">
        <v>129.97</v>
      </c>
      <c r="M941" s="434">
        <v>3</v>
      </c>
      <c r="N941" s="435">
        <v>389.91</v>
      </c>
    </row>
    <row r="942" spans="1:14" ht="14.4" customHeight="1" x14ac:dyDescent="0.3">
      <c r="A942" s="430" t="s">
        <v>737</v>
      </c>
      <c r="B942" s="431" t="s">
        <v>4028</v>
      </c>
      <c r="C942" s="432" t="s">
        <v>2342</v>
      </c>
      <c r="D942" s="433" t="s">
        <v>4047</v>
      </c>
      <c r="E942" s="432" t="s">
        <v>2087</v>
      </c>
      <c r="F942" s="433" t="s">
        <v>4077</v>
      </c>
      <c r="G942" s="432" t="s">
        <v>1764</v>
      </c>
      <c r="H942" s="432" t="s">
        <v>2741</v>
      </c>
      <c r="I942" s="432" t="s">
        <v>2741</v>
      </c>
      <c r="J942" s="432" t="s">
        <v>2742</v>
      </c>
      <c r="K942" s="432" t="s">
        <v>2115</v>
      </c>
      <c r="L942" s="434">
        <v>142.99990181313828</v>
      </c>
      <c r="M942" s="434">
        <v>2</v>
      </c>
      <c r="N942" s="435">
        <v>285.99980362627656</v>
      </c>
    </row>
    <row r="943" spans="1:14" ht="14.4" customHeight="1" x14ac:dyDescent="0.3">
      <c r="A943" s="430" t="s">
        <v>737</v>
      </c>
      <c r="B943" s="431" t="s">
        <v>4028</v>
      </c>
      <c r="C943" s="432" t="s">
        <v>2342</v>
      </c>
      <c r="D943" s="433" t="s">
        <v>4047</v>
      </c>
      <c r="E943" s="432" t="s">
        <v>2087</v>
      </c>
      <c r="F943" s="433" t="s">
        <v>4077</v>
      </c>
      <c r="G943" s="432" t="s">
        <v>1764</v>
      </c>
      <c r="H943" s="432" t="s">
        <v>2743</v>
      </c>
      <c r="I943" s="432" t="s">
        <v>2743</v>
      </c>
      <c r="J943" s="432" t="s">
        <v>2744</v>
      </c>
      <c r="K943" s="432" t="s">
        <v>2115</v>
      </c>
      <c r="L943" s="434">
        <v>142.99990181313828</v>
      </c>
      <c r="M943" s="434">
        <v>2</v>
      </c>
      <c r="N943" s="435">
        <v>285.99980362627656</v>
      </c>
    </row>
    <row r="944" spans="1:14" ht="14.4" customHeight="1" x14ac:dyDescent="0.3">
      <c r="A944" s="430" t="s">
        <v>737</v>
      </c>
      <c r="B944" s="431" t="s">
        <v>4028</v>
      </c>
      <c r="C944" s="432" t="s">
        <v>2342</v>
      </c>
      <c r="D944" s="433" t="s">
        <v>4047</v>
      </c>
      <c r="E944" s="432" t="s">
        <v>559</v>
      </c>
      <c r="F944" s="433" t="s">
        <v>4076</v>
      </c>
      <c r="G944" s="432" t="s">
        <v>381</v>
      </c>
      <c r="H944" s="432" t="s">
        <v>2128</v>
      </c>
      <c r="I944" s="432" t="s">
        <v>2128</v>
      </c>
      <c r="J944" s="432" t="s">
        <v>2129</v>
      </c>
      <c r="K944" s="432" t="s">
        <v>2130</v>
      </c>
      <c r="L944" s="434">
        <v>57.990062743152315</v>
      </c>
      <c r="M944" s="434">
        <v>10</v>
      </c>
      <c r="N944" s="435">
        <v>579.90062743152316</v>
      </c>
    </row>
    <row r="945" spans="1:14" ht="14.4" customHeight="1" x14ac:dyDescent="0.3">
      <c r="A945" s="430" t="s">
        <v>737</v>
      </c>
      <c r="B945" s="431" t="s">
        <v>4028</v>
      </c>
      <c r="C945" s="432" t="s">
        <v>2342</v>
      </c>
      <c r="D945" s="433" t="s">
        <v>4047</v>
      </c>
      <c r="E945" s="432" t="s">
        <v>559</v>
      </c>
      <c r="F945" s="433" t="s">
        <v>4076</v>
      </c>
      <c r="G945" s="432" t="s">
        <v>381</v>
      </c>
      <c r="H945" s="432" t="s">
        <v>2131</v>
      </c>
      <c r="I945" s="432" t="s">
        <v>2132</v>
      </c>
      <c r="J945" s="432" t="s">
        <v>2133</v>
      </c>
      <c r="K945" s="432" t="s">
        <v>2134</v>
      </c>
      <c r="L945" s="434">
        <v>51.039999999999971</v>
      </c>
      <c r="M945" s="434">
        <v>1</v>
      </c>
      <c r="N945" s="435">
        <v>51.039999999999971</v>
      </c>
    </row>
    <row r="946" spans="1:14" ht="14.4" customHeight="1" x14ac:dyDescent="0.3">
      <c r="A946" s="430" t="s">
        <v>737</v>
      </c>
      <c r="B946" s="431" t="s">
        <v>4028</v>
      </c>
      <c r="C946" s="432" t="s">
        <v>2342</v>
      </c>
      <c r="D946" s="433" t="s">
        <v>4047</v>
      </c>
      <c r="E946" s="432" t="s">
        <v>559</v>
      </c>
      <c r="F946" s="433" t="s">
        <v>4076</v>
      </c>
      <c r="G946" s="432" t="s">
        <v>381</v>
      </c>
      <c r="H946" s="432" t="s">
        <v>2745</v>
      </c>
      <c r="I946" s="432" t="s">
        <v>2746</v>
      </c>
      <c r="J946" s="432" t="s">
        <v>2747</v>
      </c>
      <c r="K946" s="432" t="s">
        <v>2748</v>
      </c>
      <c r="L946" s="434">
        <v>25.690000000000005</v>
      </c>
      <c r="M946" s="434">
        <v>1</v>
      </c>
      <c r="N946" s="435">
        <v>25.690000000000005</v>
      </c>
    </row>
    <row r="947" spans="1:14" ht="14.4" customHeight="1" x14ac:dyDescent="0.3">
      <c r="A947" s="430" t="s">
        <v>737</v>
      </c>
      <c r="B947" s="431" t="s">
        <v>4028</v>
      </c>
      <c r="C947" s="432" t="s">
        <v>2342</v>
      </c>
      <c r="D947" s="433" t="s">
        <v>4047</v>
      </c>
      <c r="E947" s="432" t="s">
        <v>559</v>
      </c>
      <c r="F947" s="433" t="s">
        <v>4076</v>
      </c>
      <c r="G947" s="432" t="s">
        <v>381</v>
      </c>
      <c r="H947" s="432" t="s">
        <v>2749</v>
      </c>
      <c r="I947" s="432" t="s">
        <v>2750</v>
      </c>
      <c r="J947" s="432" t="s">
        <v>2751</v>
      </c>
      <c r="K947" s="432" t="s">
        <v>2752</v>
      </c>
      <c r="L947" s="434">
        <v>1754.4500000000003</v>
      </c>
      <c r="M947" s="434">
        <v>1.2</v>
      </c>
      <c r="N947" s="435">
        <v>2105.34</v>
      </c>
    </row>
    <row r="948" spans="1:14" ht="14.4" customHeight="1" x14ac:dyDescent="0.3">
      <c r="A948" s="430" t="s">
        <v>737</v>
      </c>
      <c r="B948" s="431" t="s">
        <v>4028</v>
      </c>
      <c r="C948" s="432" t="s">
        <v>2342</v>
      </c>
      <c r="D948" s="433" t="s">
        <v>4047</v>
      </c>
      <c r="E948" s="432" t="s">
        <v>559</v>
      </c>
      <c r="F948" s="433" t="s">
        <v>4076</v>
      </c>
      <c r="G948" s="432" t="s">
        <v>381</v>
      </c>
      <c r="H948" s="432" t="s">
        <v>2139</v>
      </c>
      <c r="I948" s="432" t="s">
        <v>2140</v>
      </c>
      <c r="J948" s="432" t="s">
        <v>2141</v>
      </c>
      <c r="K948" s="432" t="s">
        <v>2142</v>
      </c>
      <c r="L948" s="434">
        <v>23.121465598869513</v>
      </c>
      <c r="M948" s="434">
        <v>651</v>
      </c>
      <c r="N948" s="435">
        <v>15052.074104864052</v>
      </c>
    </row>
    <row r="949" spans="1:14" ht="14.4" customHeight="1" x14ac:dyDescent="0.3">
      <c r="A949" s="430" t="s">
        <v>737</v>
      </c>
      <c r="B949" s="431" t="s">
        <v>4028</v>
      </c>
      <c r="C949" s="432" t="s">
        <v>2342</v>
      </c>
      <c r="D949" s="433" t="s">
        <v>4047</v>
      </c>
      <c r="E949" s="432" t="s">
        <v>559</v>
      </c>
      <c r="F949" s="433" t="s">
        <v>4076</v>
      </c>
      <c r="G949" s="432" t="s">
        <v>381</v>
      </c>
      <c r="H949" s="432" t="s">
        <v>2146</v>
      </c>
      <c r="I949" s="432" t="s">
        <v>2147</v>
      </c>
      <c r="J949" s="432" t="s">
        <v>2148</v>
      </c>
      <c r="K949" s="432" t="s">
        <v>2149</v>
      </c>
      <c r="L949" s="434">
        <v>599.25397582703602</v>
      </c>
      <c r="M949" s="434">
        <v>11</v>
      </c>
      <c r="N949" s="435">
        <v>6591.7937340973958</v>
      </c>
    </row>
    <row r="950" spans="1:14" ht="14.4" customHeight="1" x14ac:dyDescent="0.3">
      <c r="A950" s="430" t="s">
        <v>737</v>
      </c>
      <c r="B950" s="431" t="s">
        <v>4028</v>
      </c>
      <c r="C950" s="432" t="s">
        <v>2342</v>
      </c>
      <c r="D950" s="433" t="s">
        <v>4047</v>
      </c>
      <c r="E950" s="432" t="s">
        <v>559</v>
      </c>
      <c r="F950" s="433" t="s">
        <v>4076</v>
      </c>
      <c r="G950" s="432" t="s">
        <v>381</v>
      </c>
      <c r="H950" s="432" t="s">
        <v>2158</v>
      </c>
      <c r="I950" s="432" t="s">
        <v>2159</v>
      </c>
      <c r="J950" s="432" t="s">
        <v>2160</v>
      </c>
      <c r="K950" s="432" t="s">
        <v>2161</v>
      </c>
      <c r="L950" s="434">
        <v>144.8273306772908</v>
      </c>
      <c r="M950" s="434">
        <v>50.20000000000001</v>
      </c>
      <c r="N950" s="435">
        <v>7270.3319999999994</v>
      </c>
    </row>
    <row r="951" spans="1:14" ht="14.4" customHeight="1" x14ac:dyDescent="0.3">
      <c r="A951" s="430" t="s">
        <v>737</v>
      </c>
      <c r="B951" s="431" t="s">
        <v>4028</v>
      </c>
      <c r="C951" s="432" t="s">
        <v>2342</v>
      </c>
      <c r="D951" s="433" t="s">
        <v>4047</v>
      </c>
      <c r="E951" s="432" t="s">
        <v>559</v>
      </c>
      <c r="F951" s="433" t="s">
        <v>4076</v>
      </c>
      <c r="G951" s="432" t="s">
        <v>381</v>
      </c>
      <c r="H951" s="432" t="s">
        <v>2162</v>
      </c>
      <c r="I951" s="432" t="s">
        <v>2163</v>
      </c>
      <c r="J951" s="432" t="s">
        <v>2164</v>
      </c>
      <c r="K951" s="432" t="s">
        <v>2165</v>
      </c>
      <c r="L951" s="434">
        <v>35.103399999999993</v>
      </c>
      <c r="M951" s="434">
        <v>50</v>
      </c>
      <c r="N951" s="435">
        <v>1755.1699999999998</v>
      </c>
    </row>
    <row r="952" spans="1:14" ht="14.4" customHeight="1" x14ac:dyDescent="0.3">
      <c r="A952" s="430" t="s">
        <v>737</v>
      </c>
      <c r="B952" s="431" t="s">
        <v>4028</v>
      </c>
      <c r="C952" s="432" t="s">
        <v>2342</v>
      </c>
      <c r="D952" s="433" t="s">
        <v>4047</v>
      </c>
      <c r="E952" s="432" t="s">
        <v>559</v>
      </c>
      <c r="F952" s="433" t="s">
        <v>4076</v>
      </c>
      <c r="G952" s="432" t="s">
        <v>381</v>
      </c>
      <c r="H952" s="432" t="s">
        <v>2753</v>
      </c>
      <c r="I952" s="432" t="s">
        <v>2754</v>
      </c>
      <c r="J952" s="432" t="s">
        <v>2755</v>
      </c>
      <c r="K952" s="432" t="s">
        <v>2756</v>
      </c>
      <c r="L952" s="434">
        <v>54.21</v>
      </c>
      <c r="M952" s="434">
        <v>1</v>
      </c>
      <c r="N952" s="435">
        <v>54.21</v>
      </c>
    </row>
    <row r="953" spans="1:14" ht="14.4" customHeight="1" x14ac:dyDescent="0.3">
      <c r="A953" s="430" t="s">
        <v>737</v>
      </c>
      <c r="B953" s="431" t="s">
        <v>4028</v>
      </c>
      <c r="C953" s="432" t="s">
        <v>2342</v>
      </c>
      <c r="D953" s="433" t="s">
        <v>4047</v>
      </c>
      <c r="E953" s="432" t="s">
        <v>559</v>
      </c>
      <c r="F953" s="433" t="s">
        <v>4076</v>
      </c>
      <c r="G953" s="432" t="s">
        <v>381</v>
      </c>
      <c r="H953" s="432" t="s">
        <v>2757</v>
      </c>
      <c r="I953" s="432" t="s">
        <v>2758</v>
      </c>
      <c r="J953" s="432" t="s">
        <v>2759</v>
      </c>
      <c r="K953" s="432" t="s">
        <v>2760</v>
      </c>
      <c r="L953" s="434">
        <v>621.27524528301888</v>
      </c>
      <c r="M953" s="434">
        <v>2.65</v>
      </c>
      <c r="N953" s="435">
        <v>1646.3794</v>
      </c>
    </row>
    <row r="954" spans="1:14" ht="14.4" customHeight="1" x14ac:dyDescent="0.3">
      <c r="A954" s="430" t="s">
        <v>737</v>
      </c>
      <c r="B954" s="431" t="s">
        <v>4028</v>
      </c>
      <c r="C954" s="432" t="s">
        <v>2342</v>
      </c>
      <c r="D954" s="433" t="s">
        <v>4047</v>
      </c>
      <c r="E954" s="432" t="s">
        <v>559</v>
      </c>
      <c r="F954" s="433" t="s">
        <v>4076</v>
      </c>
      <c r="G954" s="432" t="s">
        <v>381</v>
      </c>
      <c r="H954" s="432" t="s">
        <v>2761</v>
      </c>
      <c r="I954" s="432" t="s">
        <v>2762</v>
      </c>
      <c r="J954" s="432" t="s">
        <v>2763</v>
      </c>
      <c r="K954" s="432" t="s">
        <v>2764</v>
      </c>
      <c r="L954" s="434">
        <v>124.51000000000003</v>
      </c>
      <c r="M954" s="434">
        <v>6</v>
      </c>
      <c r="N954" s="435">
        <v>747.06000000000017</v>
      </c>
    </row>
    <row r="955" spans="1:14" ht="14.4" customHeight="1" x14ac:dyDescent="0.3">
      <c r="A955" s="430" t="s">
        <v>737</v>
      </c>
      <c r="B955" s="431" t="s">
        <v>4028</v>
      </c>
      <c r="C955" s="432" t="s">
        <v>2342</v>
      </c>
      <c r="D955" s="433" t="s">
        <v>4047</v>
      </c>
      <c r="E955" s="432" t="s">
        <v>559</v>
      </c>
      <c r="F955" s="433" t="s">
        <v>4076</v>
      </c>
      <c r="G955" s="432" t="s">
        <v>381</v>
      </c>
      <c r="H955" s="432" t="s">
        <v>2174</v>
      </c>
      <c r="I955" s="432" t="s">
        <v>2175</v>
      </c>
      <c r="J955" s="432" t="s">
        <v>1701</v>
      </c>
      <c r="K955" s="432" t="s">
        <v>2176</v>
      </c>
      <c r="L955" s="434">
        <v>235.39727272727276</v>
      </c>
      <c r="M955" s="434">
        <v>11</v>
      </c>
      <c r="N955" s="435">
        <v>2589.3700000000003</v>
      </c>
    </row>
    <row r="956" spans="1:14" ht="14.4" customHeight="1" x14ac:dyDescent="0.3">
      <c r="A956" s="430" t="s">
        <v>737</v>
      </c>
      <c r="B956" s="431" t="s">
        <v>4028</v>
      </c>
      <c r="C956" s="432" t="s">
        <v>2342</v>
      </c>
      <c r="D956" s="433" t="s">
        <v>4047</v>
      </c>
      <c r="E956" s="432" t="s">
        <v>559</v>
      </c>
      <c r="F956" s="433" t="s">
        <v>4076</v>
      </c>
      <c r="G956" s="432" t="s">
        <v>381</v>
      </c>
      <c r="H956" s="432" t="s">
        <v>2177</v>
      </c>
      <c r="I956" s="432" t="s">
        <v>2177</v>
      </c>
      <c r="J956" s="432" t="s">
        <v>2178</v>
      </c>
      <c r="K956" s="432" t="s">
        <v>2179</v>
      </c>
      <c r="L956" s="434">
        <v>111.10999999999997</v>
      </c>
      <c r="M956" s="434">
        <v>3</v>
      </c>
      <c r="N956" s="435">
        <v>333.32999999999993</v>
      </c>
    </row>
    <row r="957" spans="1:14" ht="14.4" customHeight="1" x14ac:dyDescent="0.3">
      <c r="A957" s="430" t="s">
        <v>737</v>
      </c>
      <c r="B957" s="431" t="s">
        <v>4028</v>
      </c>
      <c r="C957" s="432" t="s">
        <v>2342</v>
      </c>
      <c r="D957" s="433" t="s">
        <v>4047</v>
      </c>
      <c r="E957" s="432" t="s">
        <v>559</v>
      </c>
      <c r="F957" s="433" t="s">
        <v>4076</v>
      </c>
      <c r="G957" s="432" t="s">
        <v>381</v>
      </c>
      <c r="H957" s="432" t="s">
        <v>2184</v>
      </c>
      <c r="I957" s="432" t="s">
        <v>2185</v>
      </c>
      <c r="J957" s="432" t="s">
        <v>2186</v>
      </c>
      <c r="K957" s="432" t="s">
        <v>2187</v>
      </c>
      <c r="L957" s="434">
        <v>164.11999999999995</v>
      </c>
      <c r="M957" s="434">
        <v>1</v>
      </c>
      <c r="N957" s="435">
        <v>164.11999999999995</v>
      </c>
    </row>
    <row r="958" spans="1:14" ht="14.4" customHeight="1" x14ac:dyDescent="0.3">
      <c r="A958" s="430" t="s">
        <v>737</v>
      </c>
      <c r="B958" s="431" t="s">
        <v>4028</v>
      </c>
      <c r="C958" s="432" t="s">
        <v>2342</v>
      </c>
      <c r="D958" s="433" t="s">
        <v>4047</v>
      </c>
      <c r="E958" s="432" t="s">
        <v>559</v>
      </c>
      <c r="F958" s="433" t="s">
        <v>4076</v>
      </c>
      <c r="G958" s="432" t="s">
        <v>381</v>
      </c>
      <c r="H958" s="432" t="s">
        <v>2765</v>
      </c>
      <c r="I958" s="432" t="s">
        <v>2766</v>
      </c>
      <c r="J958" s="432" t="s">
        <v>580</v>
      </c>
      <c r="K958" s="432" t="s">
        <v>2767</v>
      </c>
      <c r="L958" s="434">
        <v>46.84</v>
      </c>
      <c r="M958" s="434">
        <v>2</v>
      </c>
      <c r="N958" s="435">
        <v>93.68</v>
      </c>
    </row>
    <row r="959" spans="1:14" ht="14.4" customHeight="1" x14ac:dyDescent="0.3">
      <c r="A959" s="430" t="s">
        <v>737</v>
      </c>
      <c r="B959" s="431" t="s">
        <v>4028</v>
      </c>
      <c r="C959" s="432" t="s">
        <v>2342</v>
      </c>
      <c r="D959" s="433" t="s">
        <v>4047</v>
      </c>
      <c r="E959" s="432" t="s">
        <v>559</v>
      </c>
      <c r="F959" s="433" t="s">
        <v>4076</v>
      </c>
      <c r="G959" s="432" t="s">
        <v>381</v>
      </c>
      <c r="H959" s="432" t="s">
        <v>2196</v>
      </c>
      <c r="I959" s="432" t="s">
        <v>2196</v>
      </c>
      <c r="J959" s="432" t="s">
        <v>2197</v>
      </c>
      <c r="K959" s="432" t="s">
        <v>2198</v>
      </c>
      <c r="L959" s="434">
        <v>462</v>
      </c>
      <c r="M959" s="434">
        <v>28.9</v>
      </c>
      <c r="N959" s="435">
        <v>13351.8</v>
      </c>
    </row>
    <row r="960" spans="1:14" ht="14.4" customHeight="1" x14ac:dyDescent="0.3">
      <c r="A960" s="430" t="s">
        <v>737</v>
      </c>
      <c r="B960" s="431" t="s">
        <v>4028</v>
      </c>
      <c r="C960" s="432" t="s">
        <v>2342</v>
      </c>
      <c r="D960" s="433" t="s">
        <v>4047</v>
      </c>
      <c r="E960" s="432" t="s">
        <v>559</v>
      </c>
      <c r="F960" s="433" t="s">
        <v>4076</v>
      </c>
      <c r="G960" s="432" t="s">
        <v>381</v>
      </c>
      <c r="H960" s="432" t="s">
        <v>2199</v>
      </c>
      <c r="I960" s="432" t="s">
        <v>2199</v>
      </c>
      <c r="J960" s="432" t="s">
        <v>2200</v>
      </c>
      <c r="K960" s="432" t="s">
        <v>2201</v>
      </c>
      <c r="L960" s="434">
        <v>157.926215369186</v>
      </c>
      <c r="M960" s="434">
        <v>68.400000000000034</v>
      </c>
      <c r="N960" s="435">
        <v>10802.153131252328</v>
      </c>
    </row>
    <row r="961" spans="1:14" ht="14.4" customHeight="1" x14ac:dyDescent="0.3">
      <c r="A961" s="430" t="s">
        <v>737</v>
      </c>
      <c r="B961" s="431" t="s">
        <v>4028</v>
      </c>
      <c r="C961" s="432" t="s">
        <v>2342</v>
      </c>
      <c r="D961" s="433" t="s">
        <v>4047</v>
      </c>
      <c r="E961" s="432" t="s">
        <v>559</v>
      </c>
      <c r="F961" s="433" t="s">
        <v>4076</v>
      </c>
      <c r="G961" s="432" t="s">
        <v>381</v>
      </c>
      <c r="H961" s="432" t="s">
        <v>2202</v>
      </c>
      <c r="I961" s="432" t="s">
        <v>2202</v>
      </c>
      <c r="J961" s="432" t="s">
        <v>2203</v>
      </c>
      <c r="K961" s="432" t="s">
        <v>2204</v>
      </c>
      <c r="L961" s="434">
        <v>2530</v>
      </c>
      <c r="M961" s="434">
        <v>3.4</v>
      </c>
      <c r="N961" s="435">
        <v>8602</v>
      </c>
    </row>
    <row r="962" spans="1:14" ht="14.4" customHeight="1" x14ac:dyDescent="0.3">
      <c r="A962" s="430" t="s">
        <v>737</v>
      </c>
      <c r="B962" s="431" t="s">
        <v>4028</v>
      </c>
      <c r="C962" s="432" t="s">
        <v>2342</v>
      </c>
      <c r="D962" s="433" t="s">
        <v>4047</v>
      </c>
      <c r="E962" s="432" t="s">
        <v>559</v>
      </c>
      <c r="F962" s="433" t="s">
        <v>4076</v>
      </c>
      <c r="G962" s="432" t="s">
        <v>381</v>
      </c>
      <c r="H962" s="432" t="s">
        <v>2205</v>
      </c>
      <c r="I962" s="432" t="s">
        <v>2205</v>
      </c>
      <c r="J962" s="432" t="s">
        <v>2206</v>
      </c>
      <c r="K962" s="432" t="s">
        <v>2207</v>
      </c>
      <c r="L962" s="434">
        <v>144.59891304007866</v>
      </c>
      <c r="M962" s="434">
        <v>16</v>
      </c>
      <c r="N962" s="435">
        <v>2313.5826086412585</v>
      </c>
    </row>
    <row r="963" spans="1:14" ht="14.4" customHeight="1" x14ac:dyDescent="0.3">
      <c r="A963" s="430" t="s">
        <v>737</v>
      </c>
      <c r="B963" s="431" t="s">
        <v>4028</v>
      </c>
      <c r="C963" s="432" t="s">
        <v>2342</v>
      </c>
      <c r="D963" s="433" t="s">
        <v>4047</v>
      </c>
      <c r="E963" s="432" t="s">
        <v>559</v>
      </c>
      <c r="F963" s="433" t="s">
        <v>4076</v>
      </c>
      <c r="G963" s="432" t="s">
        <v>381</v>
      </c>
      <c r="H963" s="432" t="s">
        <v>2208</v>
      </c>
      <c r="I963" s="432" t="s">
        <v>2208</v>
      </c>
      <c r="J963" s="432" t="s">
        <v>2209</v>
      </c>
      <c r="K963" s="432" t="s">
        <v>2210</v>
      </c>
      <c r="L963" s="434">
        <v>460.21000000000026</v>
      </c>
      <c r="M963" s="434">
        <v>15.799999999999995</v>
      </c>
      <c r="N963" s="435">
        <v>7271.318000000002</v>
      </c>
    </row>
    <row r="964" spans="1:14" ht="14.4" customHeight="1" x14ac:dyDescent="0.3">
      <c r="A964" s="430" t="s">
        <v>737</v>
      </c>
      <c r="B964" s="431" t="s">
        <v>4028</v>
      </c>
      <c r="C964" s="432" t="s">
        <v>2342</v>
      </c>
      <c r="D964" s="433" t="s">
        <v>4047</v>
      </c>
      <c r="E964" s="432" t="s">
        <v>559</v>
      </c>
      <c r="F964" s="433" t="s">
        <v>4076</v>
      </c>
      <c r="G964" s="432" t="s">
        <v>381</v>
      </c>
      <c r="H964" s="432" t="s">
        <v>2214</v>
      </c>
      <c r="I964" s="432" t="s">
        <v>2214</v>
      </c>
      <c r="J964" s="432" t="s">
        <v>2215</v>
      </c>
      <c r="K964" s="432" t="s">
        <v>2216</v>
      </c>
      <c r="L964" s="434">
        <v>152.9</v>
      </c>
      <c r="M964" s="434">
        <v>6</v>
      </c>
      <c r="N964" s="435">
        <v>917.40000000000009</v>
      </c>
    </row>
    <row r="965" spans="1:14" ht="14.4" customHeight="1" x14ac:dyDescent="0.3">
      <c r="A965" s="430" t="s">
        <v>737</v>
      </c>
      <c r="B965" s="431" t="s">
        <v>4028</v>
      </c>
      <c r="C965" s="432" t="s">
        <v>2342</v>
      </c>
      <c r="D965" s="433" t="s">
        <v>4047</v>
      </c>
      <c r="E965" s="432" t="s">
        <v>559</v>
      </c>
      <c r="F965" s="433" t="s">
        <v>4076</v>
      </c>
      <c r="G965" s="432" t="s">
        <v>381</v>
      </c>
      <c r="H965" s="432" t="s">
        <v>2217</v>
      </c>
      <c r="I965" s="432" t="s">
        <v>2217</v>
      </c>
      <c r="J965" s="432" t="s">
        <v>2218</v>
      </c>
      <c r="K965" s="432" t="s">
        <v>2219</v>
      </c>
      <c r="L965" s="434">
        <v>286</v>
      </c>
      <c r="M965" s="434">
        <v>10.9</v>
      </c>
      <c r="N965" s="435">
        <v>3117.4</v>
      </c>
    </row>
    <row r="966" spans="1:14" ht="14.4" customHeight="1" x14ac:dyDescent="0.3">
      <c r="A966" s="430" t="s">
        <v>737</v>
      </c>
      <c r="B966" s="431" t="s">
        <v>4028</v>
      </c>
      <c r="C966" s="432" t="s">
        <v>2342</v>
      </c>
      <c r="D966" s="433" t="s">
        <v>4047</v>
      </c>
      <c r="E966" s="432" t="s">
        <v>559</v>
      </c>
      <c r="F966" s="433" t="s">
        <v>4076</v>
      </c>
      <c r="G966" s="432" t="s">
        <v>381</v>
      </c>
      <c r="H966" s="432" t="s">
        <v>2220</v>
      </c>
      <c r="I966" s="432" t="s">
        <v>2221</v>
      </c>
      <c r="J966" s="432" t="s">
        <v>2222</v>
      </c>
      <c r="K966" s="432" t="s">
        <v>2223</v>
      </c>
      <c r="L966" s="434">
        <v>264.00000000000006</v>
      </c>
      <c r="M966" s="434">
        <v>11.2</v>
      </c>
      <c r="N966" s="435">
        <v>2956.8</v>
      </c>
    </row>
    <row r="967" spans="1:14" ht="14.4" customHeight="1" x14ac:dyDescent="0.3">
      <c r="A967" s="430" t="s">
        <v>737</v>
      </c>
      <c r="B967" s="431" t="s">
        <v>4028</v>
      </c>
      <c r="C967" s="432" t="s">
        <v>2342</v>
      </c>
      <c r="D967" s="433" t="s">
        <v>4047</v>
      </c>
      <c r="E967" s="432" t="s">
        <v>559</v>
      </c>
      <c r="F967" s="433" t="s">
        <v>4076</v>
      </c>
      <c r="G967" s="432" t="s">
        <v>381</v>
      </c>
      <c r="H967" s="432" t="s">
        <v>2224</v>
      </c>
      <c r="I967" s="432" t="s">
        <v>2225</v>
      </c>
      <c r="J967" s="432" t="s">
        <v>2226</v>
      </c>
      <c r="K967" s="432"/>
      <c r="L967" s="434">
        <v>155.1</v>
      </c>
      <c r="M967" s="434">
        <v>7.2</v>
      </c>
      <c r="N967" s="435">
        <v>1116.72</v>
      </c>
    </row>
    <row r="968" spans="1:14" ht="14.4" customHeight="1" x14ac:dyDescent="0.3">
      <c r="A968" s="430" t="s">
        <v>737</v>
      </c>
      <c r="B968" s="431" t="s">
        <v>4028</v>
      </c>
      <c r="C968" s="432" t="s">
        <v>2342</v>
      </c>
      <c r="D968" s="433" t="s">
        <v>4047</v>
      </c>
      <c r="E968" s="432" t="s">
        <v>559</v>
      </c>
      <c r="F968" s="433" t="s">
        <v>4076</v>
      </c>
      <c r="G968" s="432" t="s">
        <v>381</v>
      </c>
      <c r="H968" s="432" t="s">
        <v>2768</v>
      </c>
      <c r="I968" s="432" t="s">
        <v>2768</v>
      </c>
      <c r="J968" s="432" t="s">
        <v>2769</v>
      </c>
      <c r="K968" s="432" t="s">
        <v>2770</v>
      </c>
      <c r="L968" s="434">
        <v>107.35922636323704</v>
      </c>
      <c r="M968" s="434">
        <v>1</v>
      </c>
      <c r="N968" s="435">
        <v>107.35922636323704</v>
      </c>
    </row>
    <row r="969" spans="1:14" ht="14.4" customHeight="1" x14ac:dyDescent="0.3">
      <c r="A969" s="430" t="s">
        <v>737</v>
      </c>
      <c r="B969" s="431" t="s">
        <v>4028</v>
      </c>
      <c r="C969" s="432" t="s">
        <v>2342</v>
      </c>
      <c r="D969" s="433" t="s">
        <v>4047</v>
      </c>
      <c r="E969" s="432" t="s">
        <v>559</v>
      </c>
      <c r="F969" s="433" t="s">
        <v>4076</v>
      </c>
      <c r="G969" s="432" t="s">
        <v>381</v>
      </c>
      <c r="H969" s="432" t="s">
        <v>2230</v>
      </c>
      <c r="I969" s="432" t="s">
        <v>2230</v>
      </c>
      <c r="J969" s="432" t="s">
        <v>2231</v>
      </c>
      <c r="K969" s="432" t="s">
        <v>2232</v>
      </c>
      <c r="L969" s="434">
        <v>411.28999999999996</v>
      </c>
      <c r="M969" s="434">
        <v>3</v>
      </c>
      <c r="N969" s="435">
        <v>1233.8699999999999</v>
      </c>
    </row>
    <row r="970" spans="1:14" ht="14.4" customHeight="1" x14ac:dyDescent="0.3">
      <c r="A970" s="430" t="s">
        <v>737</v>
      </c>
      <c r="B970" s="431" t="s">
        <v>4028</v>
      </c>
      <c r="C970" s="432" t="s">
        <v>2342</v>
      </c>
      <c r="D970" s="433" t="s">
        <v>4047</v>
      </c>
      <c r="E970" s="432" t="s">
        <v>559</v>
      </c>
      <c r="F970" s="433" t="s">
        <v>4076</v>
      </c>
      <c r="G970" s="432" t="s">
        <v>381</v>
      </c>
      <c r="H970" s="432" t="s">
        <v>2233</v>
      </c>
      <c r="I970" s="432" t="s">
        <v>2233</v>
      </c>
      <c r="J970" s="432" t="s">
        <v>2234</v>
      </c>
      <c r="K970" s="432" t="s">
        <v>2235</v>
      </c>
      <c r="L970" s="434">
        <v>414.1988715100631</v>
      </c>
      <c r="M970" s="434">
        <v>16.400000000000002</v>
      </c>
      <c r="N970" s="435">
        <v>6792.861492765036</v>
      </c>
    </row>
    <row r="971" spans="1:14" ht="14.4" customHeight="1" x14ac:dyDescent="0.3">
      <c r="A971" s="430" t="s">
        <v>737</v>
      </c>
      <c r="B971" s="431" t="s">
        <v>4028</v>
      </c>
      <c r="C971" s="432" t="s">
        <v>2342</v>
      </c>
      <c r="D971" s="433" t="s">
        <v>4047</v>
      </c>
      <c r="E971" s="432" t="s">
        <v>559</v>
      </c>
      <c r="F971" s="433" t="s">
        <v>4076</v>
      </c>
      <c r="G971" s="432" t="s">
        <v>381</v>
      </c>
      <c r="H971" s="432" t="s">
        <v>2236</v>
      </c>
      <c r="I971" s="432" t="s">
        <v>2236</v>
      </c>
      <c r="J971" s="432" t="s">
        <v>2237</v>
      </c>
      <c r="K971" s="432" t="s">
        <v>2238</v>
      </c>
      <c r="L971" s="434">
        <v>264</v>
      </c>
      <c r="M971" s="434">
        <v>3</v>
      </c>
      <c r="N971" s="435">
        <v>792</v>
      </c>
    </row>
    <row r="972" spans="1:14" ht="14.4" customHeight="1" x14ac:dyDescent="0.3">
      <c r="A972" s="430" t="s">
        <v>737</v>
      </c>
      <c r="B972" s="431" t="s">
        <v>4028</v>
      </c>
      <c r="C972" s="432" t="s">
        <v>2342</v>
      </c>
      <c r="D972" s="433" t="s">
        <v>4047</v>
      </c>
      <c r="E972" s="432" t="s">
        <v>559</v>
      </c>
      <c r="F972" s="433" t="s">
        <v>4076</v>
      </c>
      <c r="G972" s="432" t="s">
        <v>381</v>
      </c>
      <c r="H972" s="432" t="s">
        <v>2239</v>
      </c>
      <c r="I972" s="432" t="s">
        <v>2239</v>
      </c>
      <c r="J972" s="432" t="s">
        <v>2240</v>
      </c>
      <c r="K972" s="432" t="s">
        <v>2241</v>
      </c>
      <c r="L972" s="434">
        <v>230.9995224142545</v>
      </c>
      <c r="M972" s="434">
        <v>10</v>
      </c>
      <c r="N972" s="435">
        <v>2309.9952241425449</v>
      </c>
    </row>
    <row r="973" spans="1:14" ht="14.4" customHeight="1" x14ac:dyDescent="0.3">
      <c r="A973" s="430" t="s">
        <v>737</v>
      </c>
      <c r="B973" s="431" t="s">
        <v>4028</v>
      </c>
      <c r="C973" s="432" t="s">
        <v>2342</v>
      </c>
      <c r="D973" s="433" t="s">
        <v>4047</v>
      </c>
      <c r="E973" s="432" t="s">
        <v>559</v>
      </c>
      <c r="F973" s="433" t="s">
        <v>4076</v>
      </c>
      <c r="G973" s="432" t="s">
        <v>381</v>
      </c>
      <c r="H973" s="432" t="s">
        <v>2245</v>
      </c>
      <c r="I973" s="432" t="s">
        <v>2245</v>
      </c>
      <c r="J973" s="432" t="s">
        <v>2246</v>
      </c>
      <c r="K973" s="432" t="s">
        <v>2247</v>
      </c>
      <c r="L973" s="434">
        <v>562.87</v>
      </c>
      <c r="M973" s="434">
        <v>2.4</v>
      </c>
      <c r="N973" s="435">
        <v>1350.8879999999999</v>
      </c>
    </row>
    <row r="974" spans="1:14" ht="14.4" customHeight="1" x14ac:dyDescent="0.3">
      <c r="A974" s="430" t="s">
        <v>737</v>
      </c>
      <c r="B974" s="431" t="s">
        <v>4028</v>
      </c>
      <c r="C974" s="432" t="s">
        <v>2342</v>
      </c>
      <c r="D974" s="433" t="s">
        <v>4047</v>
      </c>
      <c r="E974" s="432" t="s">
        <v>559</v>
      </c>
      <c r="F974" s="433" t="s">
        <v>4076</v>
      </c>
      <c r="G974" s="432" t="s">
        <v>381</v>
      </c>
      <c r="H974" s="432" t="s">
        <v>2253</v>
      </c>
      <c r="I974" s="432" t="s">
        <v>2253</v>
      </c>
      <c r="J974" s="432" t="s">
        <v>2254</v>
      </c>
      <c r="K974" s="432" t="s">
        <v>2255</v>
      </c>
      <c r="L974" s="434">
        <v>316.02999999999992</v>
      </c>
      <c r="M974" s="434">
        <v>3.4</v>
      </c>
      <c r="N974" s="435">
        <v>1074.5019999999997</v>
      </c>
    </row>
    <row r="975" spans="1:14" ht="14.4" customHeight="1" x14ac:dyDescent="0.3">
      <c r="A975" s="430" t="s">
        <v>737</v>
      </c>
      <c r="B975" s="431" t="s">
        <v>4028</v>
      </c>
      <c r="C975" s="432" t="s">
        <v>2342</v>
      </c>
      <c r="D975" s="433" t="s">
        <v>4047</v>
      </c>
      <c r="E975" s="432" t="s">
        <v>559</v>
      </c>
      <c r="F975" s="433" t="s">
        <v>4076</v>
      </c>
      <c r="G975" s="432" t="s">
        <v>381</v>
      </c>
      <c r="H975" s="432" t="s">
        <v>2771</v>
      </c>
      <c r="I975" s="432" t="s">
        <v>2771</v>
      </c>
      <c r="J975" s="432" t="s">
        <v>2206</v>
      </c>
      <c r="K975" s="432" t="s">
        <v>2207</v>
      </c>
      <c r="L975" s="434">
        <v>251.49333333333331</v>
      </c>
      <c r="M975" s="434">
        <v>30</v>
      </c>
      <c r="N975" s="435">
        <v>7544.7999999999993</v>
      </c>
    </row>
    <row r="976" spans="1:14" ht="14.4" customHeight="1" x14ac:dyDescent="0.3">
      <c r="A976" s="430" t="s">
        <v>737</v>
      </c>
      <c r="B976" s="431" t="s">
        <v>4028</v>
      </c>
      <c r="C976" s="432" t="s">
        <v>2342</v>
      </c>
      <c r="D976" s="433" t="s">
        <v>4047</v>
      </c>
      <c r="E976" s="432" t="s">
        <v>559</v>
      </c>
      <c r="F976" s="433" t="s">
        <v>4076</v>
      </c>
      <c r="G976" s="432" t="s">
        <v>1764</v>
      </c>
      <c r="H976" s="432" t="s">
        <v>2260</v>
      </c>
      <c r="I976" s="432" t="s">
        <v>2261</v>
      </c>
      <c r="J976" s="432" t="s">
        <v>2262</v>
      </c>
      <c r="K976" s="432" t="s">
        <v>2263</v>
      </c>
      <c r="L976" s="434">
        <v>326.95967343341067</v>
      </c>
      <c r="M976" s="434">
        <v>5</v>
      </c>
      <c r="N976" s="435">
        <v>1634.7983671670534</v>
      </c>
    </row>
    <row r="977" spans="1:14" ht="14.4" customHeight="1" x14ac:dyDescent="0.3">
      <c r="A977" s="430" t="s">
        <v>737</v>
      </c>
      <c r="B977" s="431" t="s">
        <v>4028</v>
      </c>
      <c r="C977" s="432" t="s">
        <v>2342</v>
      </c>
      <c r="D977" s="433" t="s">
        <v>4047</v>
      </c>
      <c r="E977" s="432" t="s">
        <v>559</v>
      </c>
      <c r="F977" s="433" t="s">
        <v>4076</v>
      </c>
      <c r="G977" s="432" t="s">
        <v>1764</v>
      </c>
      <c r="H977" s="432" t="s">
        <v>2264</v>
      </c>
      <c r="I977" s="432" t="s">
        <v>2265</v>
      </c>
      <c r="J977" s="432" t="s">
        <v>2266</v>
      </c>
      <c r="K977" s="432" t="s">
        <v>2267</v>
      </c>
      <c r="L977" s="434">
        <v>28.889999999999997</v>
      </c>
      <c r="M977" s="434">
        <v>47</v>
      </c>
      <c r="N977" s="435">
        <v>1357.83</v>
      </c>
    </row>
    <row r="978" spans="1:14" ht="14.4" customHeight="1" x14ac:dyDescent="0.3">
      <c r="A978" s="430" t="s">
        <v>737</v>
      </c>
      <c r="B978" s="431" t="s">
        <v>4028</v>
      </c>
      <c r="C978" s="432" t="s">
        <v>2342</v>
      </c>
      <c r="D978" s="433" t="s">
        <v>4047</v>
      </c>
      <c r="E978" s="432" t="s">
        <v>559</v>
      </c>
      <c r="F978" s="433" t="s">
        <v>4076</v>
      </c>
      <c r="G978" s="432" t="s">
        <v>1764</v>
      </c>
      <c r="H978" s="432" t="s">
        <v>2268</v>
      </c>
      <c r="I978" s="432" t="s">
        <v>2269</v>
      </c>
      <c r="J978" s="432" t="s">
        <v>2270</v>
      </c>
      <c r="K978" s="432" t="s">
        <v>2271</v>
      </c>
      <c r="L978" s="434">
        <v>52.880000904730728</v>
      </c>
      <c r="M978" s="434">
        <v>2</v>
      </c>
      <c r="N978" s="435">
        <v>105.76000180946146</v>
      </c>
    </row>
    <row r="979" spans="1:14" ht="14.4" customHeight="1" x14ac:dyDescent="0.3">
      <c r="A979" s="430" t="s">
        <v>737</v>
      </c>
      <c r="B979" s="431" t="s">
        <v>4028</v>
      </c>
      <c r="C979" s="432" t="s">
        <v>2342</v>
      </c>
      <c r="D979" s="433" t="s">
        <v>4047</v>
      </c>
      <c r="E979" s="432" t="s">
        <v>559</v>
      </c>
      <c r="F979" s="433" t="s">
        <v>4076</v>
      </c>
      <c r="G979" s="432" t="s">
        <v>1764</v>
      </c>
      <c r="H979" s="432" t="s">
        <v>2772</v>
      </c>
      <c r="I979" s="432" t="s">
        <v>2773</v>
      </c>
      <c r="J979" s="432" t="s">
        <v>2774</v>
      </c>
      <c r="K979" s="432" t="s">
        <v>2775</v>
      </c>
      <c r="L979" s="434">
        <v>12345.189999999999</v>
      </c>
      <c r="M979" s="434">
        <v>2.9999999999999996</v>
      </c>
      <c r="N979" s="435">
        <v>37035.569999999992</v>
      </c>
    </row>
    <row r="980" spans="1:14" ht="14.4" customHeight="1" x14ac:dyDescent="0.3">
      <c r="A980" s="430" t="s">
        <v>737</v>
      </c>
      <c r="B980" s="431" t="s">
        <v>4028</v>
      </c>
      <c r="C980" s="432" t="s">
        <v>2342</v>
      </c>
      <c r="D980" s="433" t="s">
        <v>4047</v>
      </c>
      <c r="E980" s="432" t="s">
        <v>559</v>
      </c>
      <c r="F980" s="433" t="s">
        <v>4076</v>
      </c>
      <c r="G980" s="432" t="s">
        <v>1764</v>
      </c>
      <c r="H980" s="432" t="s">
        <v>2272</v>
      </c>
      <c r="I980" s="432" t="s">
        <v>2272</v>
      </c>
      <c r="J980" s="432" t="s">
        <v>2273</v>
      </c>
      <c r="K980" s="432" t="s">
        <v>2207</v>
      </c>
      <c r="L980" s="434">
        <v>34.659999999999997</v>
      </c>
      <c r="M980" s="434">
        <v>16</v>
      </c>
      <c r="N980" s="435">
        <v>554.55999999999995</v>
      </c>
    </row>
    <row r="981" spans="1:14" ht="14.4" customHeight="1" x14ac:dyDescent="0.3">
      <c r="A981" s="430" t="s">
        <v>737</v>
      </c>
      <c r="B981" s="431" t="s">
        <v>4028</v>
      </c>
      <c r="C981" s="432" t="s">
        <v>2342</v>
      </c>
      <c r="D981" s="433" t="s">
        <v>4047</v>
      </c>
      <c r="E981" s="432" t="s">
        <v>559</v>
      </c>
      <c r="F981" s="433" t="s">
        <v>4076</v>
      </c>
      <c r="G981" s="432" t="s">
        <v>1764</v>
      </c>
      <c r="H981" s="432" t="s">
        <v>2274</v>
      </c>
      <c r="I981" s="432" t="s">
        <v>2274</v>
      </c>
      <c r="J981" s="432" t="s">
        <v>2275</v>
      </c>
      <c r="K981" s="432" t="s">
        <v>2276</v>
      </c>
      <c r="L981" s="434">
        <v>55.207110760810011</v>
      </c>
      <c r="M981" s="434">
        <v>111</v>
      </c>
      <c r="N981" s="435">
        <v>6127.9892944499115</v>
      </c>
    </row>
    <row r="982" spans="1:14" ht="14.4" customHeight="1" x14ac:dyDescent="0.3">
      <c r="A982" s="430" t="s">
        <v>737</v>
      </c>
      <c r="B982" s="431" t="s">
        <v>4028</v>
      </c>
      <c r="C982" s="432" t="s">
        <v>2342</v>
      </c>
      <c r="D982" s="433" t="s">
        <v>4047</v>
      </c>
      <c r="E982" s="432" t="s">
        <v>559</v>
      </c>
      <c r="F982" s="433" t="s">
        <v>4076</v>
      </c>
      <c r="G982" s="432" t="s">
        <v>1764</v>
      </c>
      <c r="H982" s="432" t="s">
        <v>2277</v>
      </c>
      <c r="I982" s="432" t="s">
        <v>2277</v>
      </c>
      <c r="J982" s="432" t="s">
        <v>2278</v>
      </c>
      <c r="K982" s="432" t="s">
        <v>2201</v>
      </c>
      <c r="L982" s="434">
        <v>938.29999999999984</v>
      </c>
      <c r="M982" s="434">
        <v>20.2</v>
      </c>
      <c r="N982" s="435">
        <v>18953.659999999996</v>
      </c>
    </row>
    <row r="983" spans="1:14" ht="14.4" customHeight="1" x14ac:dyDescent="0.3">
      <c r="A983" s="430" t="s">
        <v>737</v>
      </c>
      <c r="B983" s="431" t="s">
        <v>4028</v>
      </c>
      <c r="C983" s="432" t="s">
        <v>2342</v>
      </c>
      <c r="D983" s="433" t="s">
        <v>4047</v>
      </c>
      <c r="E983" s="432" t="s">
        <v>2279</v>
      </c>
      <c r="F983" s="433" t="s">
        <v>4079</v>
      </c>
      <c r="G983" s="432"/>
      <c r="H983" s="432" t="s">
        <v>2776</v>
      </c>
      <c r="I983" s="432" t="s">
        <v>2777</v>
      </c>
      <c r="J983" s="432" t="s">
        <v>2778</v>
      </c>
      <c r="K983" s="432" t="s">
        <v>2310</v>
      </c>
      <c r="L983" s="434">
        <v>2825.2602812706423</v>
      </c>
      <c r="M983" s="434">
        <v>11</v>
      </c>
      <c r="N983" s="435">
        <v>31077.863093977063</v>
      </c>
    </row>
    <row r="984" spans="1:14" ht="14.4" customHeight="1" x14ac:dyDescent="0.3">
      <c r="A984" s="430" t="s">
        <v>737</v>
      </c>
      <c r="B984" s="431" t="s">
        <v>4028</v>
      </c>
      <c r="C984" s="432" t="s">
        <v>2342</v>
      </c>
      <c r="D984" s="433" t="s">
        <v>4047</v>
      </c>
      <c r="E984" s="432" t="s">
        <v>2279</v>
      </c>
      <c r="F984" s="433" t="s">
        <v>4079</v>
      </c>
      <c r="G984" s="432" t="s">
        <v>381</v>
      </c>
      <c r="H984" s="432" t="s">
        <v>2292</v>
      </c>
      <c r="I984" s="432" t="s">
        <v>2293</v>
      </c>
      <c r="J984" s="432" t="s">
        <v>2294</v>
      </c>
      <c r="K984" s="432" t="s">
        <v>2295</v>
      </c>
      <c r="L984" s="434">
        <v>101.00999999999995</v>
      </c>
      <c r="M984" s="434">
        <v>2</v>
      </c>
      <c r="N984" s="435">
        <v>202.0199999999999</v>
      </c>
    </row>
    <row r="985" spans="1:14" ht="14.4" customHeight="1" x14ac:dyDescent="0.3">
      <c r="A985" s="430" t="s">
        <v>737</v>
      </c>
      <c r="B985" s="431" t="s">
        <v>4028</v>
      </c>
      <c r="C985" s="432" t="s">
        <v>2342</v>
      </c>
      <c r="D985" s="433" t="s">
        <v>4047</v>
      </c>
      <c r="E985" s="432" t="s">
        <v>2279</v>
      </c>
      <c r="F985" s="433" t="s">
        <v>4079</v>
      </c>
      <c r="G985" s="432" t="s">
        <v>381</v>
      </c>
      <c r="H985" s="432" t="s">
        <v>2779</v>
      </c>
      <c r="I985" s="432" t="s">
        <v>2780</v>
      </c>
      <c r="J985" s="432" t="s">
        <v>2781</v>
      </c>
      <c r="K985" s="432" t="s">
        <v>2782</v>
      </c>
      <c r="L985" s="434">
        <v>4950</v>
      </c>
      <c r="M985" s="434">
        <v>4</v>
      </c>
      <c r="N985" s="435">
        <v>19800</v>
      </c>
    </row>
    <row r="986" spans="1:14" ht="14.4" customHeight="1" x14ac:dyDescent="0.3">
      <c r="A986" s="430" t="s">
        <v>737</v>
      </c>
      <c r="B986" s="431" t="s">
        <v>4028</v>
      </c>
      <c r="C986" s="432" t="s">
        <v>2342</v>
      </c>
      <c r="D986" s="433" t="s">
        <v>4047</v>
      </c>
      <c r="E986" s="432" t="s">
        <v>2279</v>
      </c>
      <c r="F986" s="433" t="s">
        <v>4079</v>
      </c>
      <c r="G986" s="432" t="s">
        <v>1764</v>
      </c>
      <c r="H986" s="432" t="s">
        <v>2302</v>
      </c>
      <c r="I986" s="432" t="s">
        <v>2302</v>
      </c>
      <c r="J986" s="432" t="s">
        <v>2303</v>
      </c>
      <c r="K986" s="432" t="s">
        <v>2304</v>
      </c>
      <c r="L986" s="434">
        <v>159.5</v>
      </c>
      <c r="M986" s="434">
        <v>16.899999999999999</v>
      </c>
      <c r="N986" s="435">
        <v>2695.5499999999997</v>
      </c>
    </row>
    <row r="987" spans="1:14" ht="14.4" customHeight="1" x14ac:dyDescent="0.3">
      <c r="A987" s="430" t="s">
        <v>737</v>
      </c>
      <c r="B987" s="431" t="s">
        <v>4028</v>
      </c>
      <c r="C987" s="432" t="s">
        <v>2342</v>
      </c>
      <c r="D987" s="433" t="s">
        <v>4047</v>
      </c>
      <c r="E987" s="432" t="s">
        <v>2279</v>
      </c>
      <c r="F987" s="433" t="s">
        <v>4079</v>
      </c>
      <c r="G987" s="432" t="s">
        <v>1764</v>
      </c>
      <c r="H987" s="432" t="s">
        <v>2783</v>
      </c>
      <c r="I987" s="432" t="s">
        <v>2783</v>
      </c>
      <c r="J987" s="432" t="s">
        <v>2303</v>
      </c>
      <c r="K987" s="432" t="s">
        <v>2784</v>
      </c>
      <c r="L987" s="434">
        <v>308</v>
      </c>
      <c r="M987" s="434">
        <v>0.79999999999999993</v>
      </c>
      <c r="N987" s="435">
        <v>246.39999999999998</v>
      </c>
    </row>
    <row r="988" spans="1:14" ht="14.4" customHeight="1" x14ac:dyDescent="0.3">
      <c r="A988" s="430" t="s">
        <v>737</v>
      </c>
      <c r="B988" s="431" t="s">
        <v>4028</v>
      </c>
      <c r="C988" s="432" t="s">
        <v>2342</v>
      </c>
      <c r="D988" s="433" t="s">
        <v>4047</v>
      </c>
      <c r="E988" s="432" t="s">
        <v>2279</v>
      </c>
      <c r="F988" s="433" t="s">
        <v>4079</v>
      </c>
      <c r="G988" s="432" t="s">
        <v>1764</v>
      </c>
      <c r="H988" s="432" t="s">
        <v>2308</v>
      </c>
      <c r="I988" s="432" t="s">
        <v>2308</v>
      </c>
      <c r="J988" s="432" t="s">
        <v>2309</v>
      </c>
      <c r="K988" s="432" t="s">
        <v>2310</v>
      </c>
      <c r="L988" s="434">
        <v>493.46000000000004</v>
      </c>
      <c r="M988" s="434">
        <v>12</v>
      </c>
      <c r="N988" s="435">
        <v>5921.52</v>
      </c>
    </row>
    <row r="989" spans="1:14" ht="14.4" customHeight="1" x14ac:dyDescent="0.3">
      <c r="A989" s="430" t="s">
        <v>737</v>
      </c>
      <c r="B989" s="431" t="s">
        <v>4028</v>
      </c>
      <c r="C989" s="432" t="s">
        <v>2342</v>
      </c>
      <c r="D989" s="433" t="s">
        <v>4047</v>
      </c>
      <c r="E989" s="432" t="s">
        <v>2311</v>
      </c>
      <c r="F989" s="433" t="s">
        <v>4080</v>
      </c>
      <c r="G989" s="432"/>
      <c r="H989" s="432"/>
      <c r="I989" s="432" t="s">
        <v>2785</v>
      </c>
      <c r="J989" s="432" t="s">
        <v>2786</v>
      </c>
      <c r="K989" s="432"/>
      <c r="L989" s="434">
        <v>8593.3097916666666</v>
      </c>
      <c r="M989" s="434">
        <v>48</v>
      </c>
      <c r="N989" s="435">
        <v>412478.87</v>
      </c>
    </row>
    <row r="990" spans="1:14" ht="14.4" customHeight="1" x14ac:dyDescent="0.3">
      <c r="A990" s="430" t="s">
        <v>737</v>
      </c>
      <c r="B990" s="431" t="s">
        <v>4028</v>
      </c>
      <c r="C990" s="432" t="s">
        <v>2342</v>
      </c>
      <c r="D990" s="433" t="s">
        <v>4047</v>
      </c>
      <c r="E990" s="432" t="s">
        <v>2311</v>
      </c>
      <c r="F990" s="433" t="s">
        <v>4080</v>
      </c>
      <c r="G990" s="432"/>
      <c r="H990" s="432"/>
      <c r="I990" s="432" t="s">
        <v>2787</v>
      </c>
      <c r="J990" s="432" t="s">
        <v>2788</v>
      </c>
      <c r="K990" s="432" t="s">
        <v>2789</v>
      </c>
      <c r="L990" s="434">
        <v>1287</v>
      </c>
      <c r="M990" s="434">
        <v>371</v>
      </c>
      <c r="N990" s="435">
        <v>477477</v>
      </c>
    </row>
    <row r="991" spans="1:14" ht="14.4" customHeight="1" x14ac:dyDescent="0.3">
      <c r="A991" s="430" t="s">
        <v>737</v>
      </c>
      <c r="B991" s="431" t="s">
        <v>4028</v>
      </c>
      <c r="C991" s="432" t="s">
        <v>2342</v>
      </c>
      <c r="D991" s="433" t="s">
        <v>4047</v>
      </c>
      <c r="E991" s="432" t="s">
        <v>2311</v>
      </c>
      <c r="F991" s="433" t="s">
        <v>4080</v>
      </c>
      <c r="G991" s="432"/>
      <c r="H991" s="432"/>
      <c r="I991" s="432" t="s">
        <v>2790</v>
      </c>
      <c r="J991" s="432" t="s">
        <v>2791</v>
      </c>
      <c r="K991" s="432"/>
      <c r="L991" s="434">
        <v>4305.3999999999996</v>
      </c>
      <c r="M991" s="434">
        <v>29</v>
      </c>
      <c r="N991" s="435">
        <v>124856.59999999999</v>
      </c>
    </row>
    <row r="992" spans="1:14" ht="14.4" customHeight="1" x14ac:dyDescent="0.3">
      <c r="A992" s="430" t="s">
        <v>737</v>
      </c>
      <c r="B992" s="431" t="s">
        <v>4028</v>
      </c>
      <c r="C992" s="432" t="s">
        <v>2342</v>
      </c>
      <c r="D992" s="433" t="s">
        <v>4047</v>
      </c>
      <c r="E992" s="432" t="s">
        <v>2311</v>
      </c>
      <c r="F992" s="433" t="s">
        <v>4080</v>
      </c>
      <c r="G992" s="432"/>
      <c r="H992" s="432"/>
      <c r="I992" s="432" t="s">
        <v>2792</v>
      </c>
      <c r="J992" s="432" t="s">
        <v>2793</v>
      </c>
      <c r="K992" s="432"/>
      <c r="L992" s="434">
        <v>2945.8000000000006</v>
      </c>
      <c r="M992" s="434">
        <v>27</v>
      </c>
      <c r="N992" s="435">
        <v>79536.60000000002</v>
      </c>
    </row>
    <row r="993" spans="1:14" ht="14.4" customHeight="1" x14ac:dyDescent="0.3">
      <c r="A993" s="430" t="s">
        <v>737</v>
      </c>
      <c r="B993" s="431" t="s">
        <v>4028</v>
      </c>
      <c r="C993" s="432" t="s">
        <v>2342</v>
      </c>
      <c r="D993" s="433" t="s">
        <v>4047</v>
      </c>
      <c r="E993" s="432" t="s">
        <v>2314</v>
      </c>
      <c r="F993" s="433" t="s">
        <v>4081</v>
      </c>
      <c r="G993" s="432" t="s">
        <v>381</v>
      </c>
      <c r="H993" s="432" t="s">
        <v>2794</v>
      </c>
      <c r="I993" s="432" t="s">
        <v>2795</v>
      </c>
      <c r="J993" s="432" t="s">
        <v>2796</v>
      </c>
      <c r="K993" s="432" t="s">
        <v>644</v>
      </c>
      <c r="L993" s="434">
        <v>301.6035714285714</v>
      </c>
      <c r="M993" s="434">
        <v>28</v>
      </c>
      <c r="N993" s="435">
        <v>8444.9</v>
      </c>
    </row>
    <row r="994" spans="1:14" ht="14.4" customHeight="1" x14ac:dyDescent="0.3">
      <c r="A994" s="430" t="s">
        <v>737</v>
      </c>
      <c r="B994" s="431" t="s">
        <v>4028</v>
      </c>
      <c r="C994" s="432" t="s">
        <v>2342</v>
      </c>
      <c r="D994" s="433" t="s">
        <v>4047</v>
      </c>
      <c r="E994" s="432" t="s">
        <v>2314</v>
      </c>
      <c r="F994" s="433" t="s">
        <v>4081</v>
      </c>
      <c r="G994" s="432" t="s">
        <v>381</v>
      </c>
      <c r="H994" s="432" t="s">
        <v>2322</v>
      </c>
      <c r="I994" s="432" t="s">
        <v>2323</v>
      </c>
      <c r="J994" s="432" t="s">
        <v>2324</v>
      </c>
      <c r="K994" s="432" t="s">
        <v>2325</v>
      </c>
      <c r="L994" s="434">
        <v>2719.1999999999994</v>
      </c>
      <c r="M994" s="434">
        <v>42</v>
      </c>
      <c r="N994" s="435">
        <v>114206.39999999997</v>
      </c>
    </row>
    <row r="995" spans="1:14" ht="14.4" customHeight="1" x14ac:dyDescent="0.3">
      <c r="A995" s="430" t="s">
        <v>737</v>
      </c>
      <c r="B995" s="431" t="s">
        <v>4028</v>
      </c>
      <c r="C995" s="432" t="s">
        <v>2342</v>
      </c>
      <c r="D995" s="433" t="s">
        <v>4047</v>
      </c>
      <c r="E995" s="432" t="s">
        <v>2314</v>
      </c>
      <c r="F995" s="433" t="s">
        <v>4081</v>
      </c>
      <c r="G995" s="432" t="s">
        <v>381</v>
      </c>
      <c r="H995" s="432" t="s">
        <v>2797</v>
      </c>
      <c r="I995" s="432" t="s">
        <v>2797</v>
      </c>
      <c r="J995" s="432" t="s">
        <v>2798</v>
      </c>
      <c r="K995" s="432" t="s">
        <v>2799</v>
      </c>
      <c r="L995" s="434">
        <v>3432.2</v>
      </c>
      <c r="M995" s="434">
        <v>5</v>
      </c>
      <c r="N995" s="435">
        <v>17161</v>
      </c>
    </row>
    <row r="996" spans="1:14" ht="14.4" customHeight="1" x14ac:dyDescent="0.3">
      <c r="A996" s="430" t="s">
        <v>737</v>
      </c>
      <c r="B996" s="431" t="s">
        <v>4028</v>
      </c>
      <c r="C996" s="432" t="s">
        <v>2342</v>
      </c>
      <c r="D996" s="433" t="s">
        <v>4047</v>
      </c>
      <c r="E996" s="432" t="s">
        <v>2314</v>
      </c>
      <c r="F996" s="433" t="s">
        <v>4081</v>
      </c>
      <c r="G996" s="432" t="s">
        <v>381</v>
      </c>
      <c r="H996" s="432" t="s">
        <v>2800</v>
      </c>
      <c r="I996" s="432" t="s">
        <v>2801</v>
      </c>
      <c r="J996" s="432" t="s">
        <v>2802</v>
      </c>
      <c r="K996" s="432" t="s">
        <v>2799</v>
      </c>
      <c r="L996" s="434">
        <v>1680.5800000000002</v>
      </c>
      <c r="M996" s="434">
        <v>4</v>
      </c>
      <c r="N996" s="435">
        <v>6722.3200000000006</v>
      </c>
    </row>
    <row r="997" spans="1:14" ht="14.4" customHeight="1" x14ac:dyDescent="0.3">
      <c r="A997" s="430" t="s">
        <v>737</v>
      </c>
      <c r="B997" s="431" t="s">
        <v>4028</v>
      </c>
      <c r="C997" s="432" t="s">
        <v>2342</v>
      </c>
      <c r="D997" s="433" t="s">
        <v>4047</v>
      </c>
      <c r="E997" s="432" t="s">
        <v>2314</v>
      </c>
      <c r="F997" s="433" t="s">
        <v>4081</v>
      </c>
      <c r="G997" s="432" t="s">
        <v>381</v>
      </c>
      <c r="H997" s="432" t="s">
        <v>2803</v>
      </c>
      <c r="I997" s="432" t="s">
        <v>2804</v>
      </c>
      <c r="J997" s="432" t="s">
        <v>2805</v>
      </c>
      <c r="K997" s="432" t="s">
        <v>2799</v>
      </c>
      <c r="L997" s="434">
        <v>1329.4603031165304</v>
      </c>
      <c r="M997" s="434">
        <v>62</v>
      </c>
      <c r="N997" s="435">
        <v>82426.538793224885</v>
      </c>
    </row>
    <row r="998" spans="1:14" ht="14.4" customHeight="1" x14ac:dyDescent="0.3">
      <c r="A998" s="430" t="s">
        <v>737</v>
      </c>
      <c r="B998" s="431" t="s">
        <v>4028</v>
      </c>
      <c r="C998" s="432" t="s">
        <v>2342</v>
      </c>
      <c r="D998" s="433" t="s">
        <v>4047</v>
      </c>
      <c r="E998" s="432" t="s">
        <v>2314</v>
      </c>
      <c r="F998" s="433" t="s">
        <v>4081</v>
      </c>
      <c r="G998" s="432" t="s">
        <v>381</v>
      </c>
      <c r="H998" s="432" t="s">
        <v>2806</v>
      </c>
      <c r="I998" s="432" t="s">
        <v>2807</v>
      </c>
      <c r="J998" s="432" t="s">
        <v>2808</v>
      </c>
      <c r="K998" s="432" t="s">
        <v>2809</v>
      </c>
      <c r="L998" s="434">
        <v>2062.5</v>
      </c>
      <c r="M998" s="434">
        <v>1</v>
      </c>
      <c r="N998" s="435">
        <v>2062.5</v>
      </c>
    </row>
    <row r="999" spans="1:14" ht="14.4" customHeight="1" x14ac:dyDescent="0.3">
      <c r="A999" s="430" t="s">
        <v>737</v>
      </c>
      <c r="B999" s="431" t="s">
        <v>4028</v>
      </c>
      <c r="C999" s="432" t="s">
        <v>2342</v>
      </c>
      <c r="D999" s="433" t="s">
        <v>4047</v>
      </c>
      <c r="E999" s="432" t="s">
        <v>2314</v>
      </c>
      <c r="F999" s="433" t="s">
        <v>4081</v>
      </c>
      <c r="G999" s="432" t="s">
        <v>381</v>
      </c>
      <c r="H999" s="432" t="s">
        <v>2330</v>
      </c>
      <c r="I999" s="432" t="s">
        <v>2330</v>
      </c>
      <c r="J999" s="432" t="s">
        <v>2331</v>
      </c>
      <c r="K999" s="432" t="s">
        <v>2332</v>
      </c>
      <c r="L999" s="434">
        <v>3524.8399999999988</v>
      </c>
      <c r="M999" s="434">
        <v>56</v>
      </c>
      <c r="N999" s="435">
        <v>197391.03999999992</v>
      </c>
    </row>
    <row r="1000" spans="1:14" ht="14.4" customHeight="1" x14ac:dyDescent="0.3">
      <c r="A1000" s="430" t="s">
        <v>737</v>
      </c>
      <c r="B1000" s="431" t="s">
        <v>4028</v>
      </c>
      <c r="C1000" s="432" t="s">
        <v>2342</v>
      </c>
      <c r="D1000" s="433" t="s">
        <v>4047</v>
      </c>
      <c r="E1000" s="432" t="s">
        <v>2314</v>
      </c>
      <c r="F1000" s="433" t="s">
        <v>4081</v>
      </c>
      <c r="G1000" s="432" t="s">
        <v>381</v>
      </c>
      <c r="H1000" s="432" t="s">
        <v>2810</v>
      </c>
      <c r="I1000" s="432" t="s">
        <v>2810</v>
      </c>
      <c r="J1000" s="432" t="s">
        <v>2331</v>
      </c>
      <c r="K1000" s="432" t="s">
        <v>2811</v>
      </c>
      <c r="L1000" s="434">
        <v>5286.6</v>
      </c>
      <c r="M1000" s="434">
        <v>1</v>
      </c>
      <c r="N1000" s="435">
        <v>5286.6</v>
      </c>
    </row>
    <row r="1001" spans="1:14" ht="14.4" customHeight="1" x14ac:dyDescent="0.3">
      <c r="A1001" s="430" t="s">
        <v>737</v>
      </c>
      <c r="B1001" s="431" t="s">
        <v>4028</v>
      </c>
      <c r="C1001" s="432" t="s">
        <v>2342</v>
      </c>
      <c r="D1001" s="433" t="s">
        <v>4047</v>
      </c>
      <c r="E1001" s="432" t="s">
        <v>2314</v>
      </c>
      <c r="F1001" s="433" t="s">
        <v>4081</v>
      </c>
      <c r="G1001" s="432" t="s">
        <v>381</v>
      </c>
      <c r="H1001" s="432" t="s">
        <v>2812</v>
      </c>
      <c r="I1001" s="432" t="s">
        <v>2813</v>
      </c>
      <c r="J1001" s="432" t="s">
        <v>2814</v>
      </c>
      <c r="K1001" s="432" t="s">
        <v>2815</v>
      </c>
      <c r="L1001" s="434">
        <v>2221.3398585555256</v>
      </c>
      <c r="M1001" s="434">
        <v>1</v>
      </c>
      <c r="N1001" s="435">
        <v>2221.3398585555256</v>
      </c>
    </row>
    <row r="1002" spans="1:14" ht="14.4" customHeight="1" x14ac:dyDescent="0.3">
      <c r="A1002" s="430" t="s">
        <v>737</v>
      </c>
      <c r="B1002" s="431" t="s">
        <v>4028</v>
      </c>
      <c r="C1002" s="432" t="s">
        <v>2816</v>
      </c>
      <c r="D1002" s="433" t="s">
        <v>4048</v>
      </c>
      <c r="E1002" s="432" t="s">
        <v>388</v>
      </c>
      <c r="F1002" s="433" t="s">
        <v>4075</v>
      </c>
      <c r="G1002" s="432"/>
      <c r="H1002" s="432" t="s">
        <v>739</v>
      </c>
      <c r="I1002" s="432" t="s">
        <v>740</v>
      </c>
      <c r="J1002" s="432" t="s">
        <v>741</v>
      </c>
      <c r="K1002" s="432" t="s">
        <v>742</v>
      </c>
      <c r="L1002" s="434">
        <v>95.65</v>
      </c>
      <c r="M1002" s="434">
        <v>5</v>
      </c>
      <c r="N1002" s="435">
        <v>478.25000000000006</v>
      </c>
    </row>
    <row r="1003" spans="1:14" ht="14.4" customHeight="1" x14ac:dyDescent="0.3">
      <c r="A1003" s="430" t="s">
        <v>737</v>
      </c>
      <c r="B1003" s="431" t="s">
        <v>4028</v>
      </c>
      <c r="C1003" s="432" t="s">
        <v>2816</v>
      </c>
      <c r="D1003" s="433" t="s">
        <v>4048</v>
      </c>
      <c r="E1003" s="432" t="s">
        <v>388</v>
      </c>
      <c r="F1003" s="433" t="s">
        <v>4075</v>
      </c>
      <c r="G1003" s="432"/>
      <c r="H1003" s="432" t="s">
        <v>770</v>
      </c>
      <c r="I1003" s="432" t="s">
        <v>771</v>
      </c>
      <c r="J1003" s="432" t="s">
        <v>772</v>
      </c>
      <c r="K1003" s="432" t="s">
        <v>773</v>
      </c>
      <c r="L1003" s="434">
        <v>129.0474975868004</v>
      </c>
      <c r="M1003" s="434">
        <v>31</v>
      </c>
      <c r="N1003" s="435">
        <v>4000.4724251908124</v>
      </c>
    </row>
    <row r="1004" spans="1:14" ht="14.4" customHeight="1" x14ac:dyDescent="0.3">
      <c r="A1004" s="430" t="s">
        <v>737</v>
      </c>
      <c r="B1004" s="431" t="s">
        <v>4028</v>
      </c>
      <c r="C1004" s="432" t="s">
        <v>2816</v>
      </c>
      <c r="D1004" s="433" t="s">
        <v>4048</v>
      </c>
      <c r="E1004" s="432" t="s">
        <v>388</v>
      </c>
      <c r="F1004" s="433" t="s">
        <v>4075</v>
      </c>
      <c r="G1004" s="432"/>
      <c r="H1004" s="432" t="s">
        <v>2346</v>
      </c>
      <c r="I1004" s="432" t="s">
        <v>2347</v>
      </c>
      <c r="J1004" s="432" t="s">
        <v>741</v>
      </c>
      <c r="K1004" s="432" t="s">
        <v>2348</v>
      </c>
      <c r="L1004" s="434">
        <v>102.65000380917355</v>
      </c>
      <c r="M1004" s="434">
        <v>88</v>
      </c>
      <c r="N1004" s="435">
        <v>9033.2003352072734</v>
      </c>
    </row>
    <row r="1005" spans="1:14" ht="14.4" customHeight="1" x14ac:dyDescent="0.3">
      <c r="A1005" s="430" t="s">
        <v>737</v>
      </c>
      <c r="B1005" s="431" t="s">
        <v>4028</v>
      </c>
      <c r="C1005" s="432" t="s">
        <v>2816</v>
      </c>
      <c r="D1005" s="433" t="s">
        <v>4048</v>
      </c>
      <c r="E1005" s="432" t="s">
        <v>388</v>
      </c>
      <c r="F1005" s="433" t="s">
        <v>4075</v>
      </c>
      <c r="G1005" s="432" t="s">
        <v>381</v>
      </c>
      <c r="H1005" s="432" t="s">
        <v>781</v>
      </c>
      <c r="I1005" s="432" t="s">
        <v>781</v>
      </c>
      <c r="J1005" s="432" t="s">
        <v>782</v>
      </c>
      <c r="K1005" s="432" t="s">
        <v>783</v>
      </c>
      <c r="L1005" s="434">
        <v>171.59980729797172</v>
      </c>
      <c r="M1005" s="434">
        <v>55</v>
      </c>
      <c r="N1005" s="435">
        <v>9437.9894013884441</v>
      </c>
    </row>
    <row r="1006" spans="1:14" ht="14.4" customHeight="1" x14ac:dyDescent="0.3">
      <c r="A1006" s="430" t="s">
        <v>737</v>
      </c>
      <c r="B1006" s="431" t="s">
        <v>4028</v>
      </c>
      <c r="C1006" s="432" t="s">
        <v>2816</v>
      </c>
      <c r="D1006" s="433" t="s">
        <v>4048</v>
      </c>
      <c r="E1006" s="432" t="s">
        <v>388</v>
      </c>
      <c r="F1006" s="433" t="s">
        <v>4075</v>
      </c>
      <c r="G1006" s="432" t="s">
        <v>381</v>
      </c>
      <c r="H1006" s="432" t="s">
        <v>788</v>
      </c>
      <c r="I1006" s="432" t="s">
        <v>788</v>
      </c>
      <c r="J1006" s="432" t="s">
        <v>429</v>
      </c>
      <c r="K1006" s="432" t="s">
        <v>789</v>
      </c>
      <c r="L1006" s="434">
        <v>126.5000005707353</v>
      </c>
      <c r="M1006" s="434">
        <v>46</v>
      </c>
      <c r="N1006" s="435">
        <v>5819.0000262538233</v>
      </c>
    </row>
    <row r="1007" spans="1:14" ht="14.4" customHeight="1" x14ac:dyDescent="0.3">
      <c r="A1007" s="430" t="s">
        <v>737</v>
      </c>
      <c r="B1007" s="431" t="s">
        <v>4028</v>
      </c>
      <c r="C1007" s="432" t="s">
        <v>2816</v>
      </c>
      <c r="D1007" s="433" t="s">
        <v>4048</v>
      </c>
      <c r="E1007" s="432" t="s">
        <v>388</v>
      </c>
      <c r="F1007" s="433" t="s">
        <v>4075</v>
      </c>
      <c r="G1007" s="432" t="s">
        <v>381</v>
      </c>
      <c r="H1007" s="432" t="s">
        <v>797</v>
      </c>
      <c r="I1007" s="432" t="s">
        <v>797</v>
      </c>
      <c r="J1007" s="432" t="s">
        <v>782</v>
      </c>
      <c r="K1007" s="432" t="s">
        <v>798</v>
      </c>
      <c r="L1007" s="434">
        <v>93.5</v>
      </c>
      <c r="M1007" s="434">
        <v>69</v>
      </c>
      <c r="N1007" s="435">
        <v>6451.5</v>
      </c>
    </row>
    <row r="1008" spans="1:14" ht="14.4" customHeight="1" x14ac:dyDescent="0.3">
      <c r="A1008" s="430" t="s">
        <v>737</v>
      </c>
      <c r="B1008" s="431" t="s">
        <v>4028</v>
      </c>
      <c r="C1008" s="432" t="s">
        <v>2816</v>
      </c>
      <c r="D1008" s="433" t="s">
        <v>4048</v>
      </c>
      <c r="E1008" s="432" t="s">
        <v>388</v>
      </c>
      <c r="F1008" s="433" t="s">
        <v>4075</v>
      </c>
      <c r="G1008" s="432" t="s">
        <v>381</v>
      </c>
      <c r="H1008" s="432" t="s">
        <v>399</v>
      </c>
      <c r="I1008" s="432" t="s">
        <v>400</v>
      </c>
      <c r="J1008" s="432" t="s">
        <v>401</v>
      </c>
      <c r="K1008" s="432" t="s">
        <v>402</v>
      </c>
      <c r="L1008" s="434">
        <v>87.064000000000021</v>
      </c>
      <c r="M1008" s="434">
        <v>50</v>
      </c>
      <c r="N1008" s="435">
        <v>4353.2000000000007</v>
      </c>
    </row>
    <row r="1009" spans="1:14" ht="14.4" customHeight="1" x14ac:dyDescent="0.3">
      <c r="A1009" s="430" t="s">
        <v>737</v>
      </c>
      <c r="B1009" s="431" t="s">
        <v>4028</v>
      </c>
      <c r="C1009" s="432" t="s">
        <v>2816</v>
      </c>
      <c r="D1009" s="433" t="s">
        <v>4048</v>
      </c>
      <c r="E1009" s="432" t="s">
        <v>388</v>
      </c>
      <c r="F1009" s="433" t="s">
        <v>4075</v>
      </c>
      <c r="G1009" s="432" t="s">
        <v>381</v>
      </c>
      <c r="H1009" s="432" t="s">
        <v>811</v>
      </c>
      <c r="I1009" s="432" t="s">
        <v>812</v>
      </c>
      <c r="J1009" s="432" t="s">
        <v>809</v>
      </c>
      <c r="K1009" s="432" t="s">
        <v>813</v>
      </c>
      <c r="L1009" s="434">
        <v>100.76000000000003</v>
      </c>
      <c r="M1009" s="434">
        <v>43</v>
      </c>
      <c r="N1009" s="435">
        <v>4332.6800000000012</v>
      </c>
    </row>
    <row r="1010" spans="1:14" ht="14.4" customHeight="1" x14ac:dyDescent="0.3">
      <c r="A1010" s="430" t="s">
        <v>737</v>
      </c>
      <c r="B1010" s="431" t="s">
        <v>4028</v>
      </c>
      <c r="C1010" s="432" t="s">
        <v>2816</v>
      </c>
      <c r="D1010" s="433" t="s">
        <v>4048</v>
      </c>
      <c r="E1010" s="432" t="s">
        <v>388</v>
      </c>
      <c r="F1010" s="433" t="s">
        <v>4075</v>
      </c>
      <c r="G1010" s="432" t="s">
        <v>381</v>
      </c>
      <c r="H1010" s="432" t="s">
        <v>403</v>
      </c>
      <c r="I1010" s="432" t="s">
        <v>404</v>
      </c>
      <c r="J1010" s="432" t="s">
        <v>405</v>
      </c>
      <c r="K1010" s="432" t="s">
        <v>406</v>
      </c>
      <c r="L1010" s="434">
        <v>167.61</v>
      </c>
      <c r="M1010" s="434">
        <v>4</v>
      </c>
      <c r="N1010" s="435">
        <v>670.44</v>
      </c>
    </row>
    <row r="1011" spans="1:14" ht="14.4" customHeight="1" x14ac:dyDescent="0.3">
      <c r="A1011" s="430" t="s">
        <v>737</v>
      </c>
      <c r="B1011" s="431" t="s">
        <v>4028</v>
      </c>
      <c r="C1011" s="432" t="s">
        <v>2816</v>
      </c>
      <c r="D1011" s="433" t="s">
        <v>4048</v>
      </c>
      <c r="E1011" s="432" t="s">
        <v>388</v>
      </c>
      <c r="F1011" s="433" t="s">
        <v>4075</v>
      </c>
      <c r="G1011" s="432" t="s">
        <v>381</v>
      </c>
      <c r="H1011" s="432" t="s">
        <v>814</v>
      </c>
      <c r="I1011" s="432" t="s">
        <v>815</v>
      </c>
      <c r="J1011" s="432" t="s">
        <v>816</v>
      </c>
      <c r="K1011" s="432" t="s">
        <v>817</v>
      </c>
      <c r="L1011" s="434">
        <v>64.539999999999978</v>
      </c>
      <c r="M1011" s="434">
        <v>3</v>
      </c>
      <c r="N1011" s="435">
        <v>193.61999999999995</v>
      </c>
    </row>
    <row r="1012" spans="1:14" ht="14.4" customHeight="1" x14ac:dyDescent="0.3">
      <c r="A1012" s="430" t="s">
        <v>737</v>
      </c>
      <c r="B1012" s="431" t="s">
        <v>4028</v>
      </c>
      <c r="C1012" s="432" t="s">
        <v>2816</v>
      </c>
      <c r="D1012" s="433" t="s">
        <v>4048</v>
      </c>
      <c r="E1012" s="432" t="s">
        <v>388</v>
      </c>
      <c r="F1012" s="433" t="s">
        <v>4075</v>
      </c>
      <c r="G1012" s="432" t="s">
        <v>381</v>
      </c>
      <c r="H1012" s="432" t="s">
        <v>407</v>
      </c>
      <c r="I1012" s="432" t="s">
        <v>408</v>
      </c>
      <c r="J1012" s="432" t="s">
        <v>409</v>
      </c>
      <c r="K1012" s="432" t="s">
        <v>410</v>
      </c>
      <c r="L1012" s="434">
        <v>73.252746148269267</v>
      </c>
      <c r="M1012" s="434">
        <v>13</v>
      </c>
      <c r="N1012" s="435">
        <v>952.28569992750045</v>
      </c>
    </row>
    <row r="1013" spans="1:14" ht="14.4" customHeight="1" x14ac:dyDescent="0.3">
      <c r="A1013" s="430" t="s">
        <v>737</v>
      </c>
      <c r="B1013" s="431" t="s">
        <v>4028</v>
      </c>
      <c r="C1013" s="432" t="s">
        <v>2816</v>
      </c>
      <c r="D1013" s="433" t="s">
        <v>4048</v>
      </c>
      <c r="E1013" s="432" t="s">
        <v>388</v>
      </c>
      <c r="F1013" s="433" t="s">
        <v>4075</v>
      </c>
      <c r="G1013" s="432" t="s">
        <v>381</v>
      </c>
      <c r="H1013" s="432" t="s">
        <v>836</v>
      </c>
      <c r="I1013" s="432" t="s">
        <v>837</v>
      </c>
      <c r="J1013" s="432" t="s">
        <v>838</v>
      </c>
      <c r="K1013" s="432" t="s">
        <v>839</v>
      </c>
      <c r="L1013" s="434">
        <v>27.75</v>
      </c>
      <c r="M1013" s="434">
        <v>15</v>
      </c>
      <c r="N1013" s="435">
        <v>416.25</v>
      </c>
    </row>
    <row r="1014" spans="1:14" ht="14.4" customHeight="1" x14ac:dyDescent="0.3">
      <c r="A1014" s="430" t="s">
        <v>737</v>
      </c>
      <c r="B1014" s="431" t="s">
        <v>4028</v>
      </c>
      <c r="C1014" s="432" t="s">
        <v>2816</v>
      </c>
      <c r="D1014" s="433" t="s">
        <v>4048</v>
      </c>
      <c r="E1014" s="432" t="s">
        <v>388</v>
      </c>
      <c r="F1014" s="433" t="s">
        <v>4075</v>
      </c>
      <c r="G1014" s="432" t="s">
        <v>381</v>
      </c>
      <c r="H1014" s="432" t="s">
        <v>2817</v>
      </c>
      <c r="I1014" s="432" t="s">
        <v>2818</v>
      </c>
      <c r="J1014" s="432" t="s">
        <v>2819</v>
      </c>
      <c r="K1014" s="432" t="s">
        <v>2820</v>
      </c>
      <c r="L1014" s="434">
        <v>115.94000000000005</v>
      </c>
      <c r="M1014" s="434">
        <v>21</v>
      </c>
      <c r="N1014" s="435">
        <v>2434.7400000000011</v>
      </c>
    </row>
    <row r="1015" spans="1:14" ht="14.4" customHeight="1" x14ac:dyDescent="0.3">
      <c r="A1015" s="430" t="s">
        <v>737</v>
      </c>
      <c r="B1015" s="431" t="s">
        <v>4028</v>
      </c>
      <c r="C1015" s="432" t="s">
        <v>2816</v>
      </c>
      <c r="D1015" s="433" t="s">
        <v>4048</v>
      </c>
      <c r="E1015" s="432" t="s">
        <v>388</v>
      </c>
      <c r="F1015" s="433" t="s">
        <v>4075</v>
      </c>
      <c r="G1015" s="432" t="s">
        <v>381</v>
      </c>
      <c r="H1015" s="432" t="s">
        <v>885</v>
      </c>
      <c r="I1015" s="432" t="s">
        <v>886</v>
      </c>
      <c r="J1015" s="432" t="s">
        <v>887</v>
      </c>
      <c r="K1015" s="432" t="s">
        <v>888</v>
      </c>
      <c r="L1015" s="434">
        <v>353.62998678064196</v>
      </c>
      <c r="M1015" s="434">
        <v>4</v>
      </c>
      <c r="N1015" s="435">
        <v>1414.5199471225678</v>
      </c>
    </row>
    <row r="1016" spans="1:14" ht="14.4" customHeight="1" x14ac:dyDescent="0.3">
      <c r="A1016" s="430" t="s">
        <v>737</v>
      </c>
      <c r="B1016" s="431" t="s">
        <v>4028</v>
      </c>
      <c r="C1016" s="432" t="s">
        <v>2816</v>
      </c>
      <c r="D1016" s="433" t="s">
        <v>4048</v>
      </c>
      <c r="E1016" s="432" t="s">
        <v>388</v>
      </c>
      <c r="F1016" s="433" t="s">
        <v>4075</v>
      </c>
      <c r="G1016" s="432" t="s">
        <v>381</v>
      </c>
      <c r="H1016" s="432" t="s">
        <v>2821</v>
      </c>
      <c r="I1016" s="432" t="s">
        <v>2822</v>
      </c>
      <c r="J1016" s="432" t="s">
        <v>2823</v>
      </c>
      <c r="K1016" s="432" t="s">
        <v>467</v>
      </c>
      <c r="L1016" s="434">
        <v>239.79999999999998</v>
      </c>
      <c r="M1016" s="434">
        <v>1</v>
      </c>
      <c r="N1016" s="435">
        <v>239.79999999999998</v>
      </c>
    </row>
    <row r="1017" spans="1:14" ht="14.4" customHeight="1" x14ac:dyDescent="0.3">
      <c r="A1017" s="430" t="s">
        <v>737</v>
      </c>
      <c r="B1017" s="431" t="s">
        <v>4028</v>
      </c>
      <c r="C1017" s="432" t="s">
        <v>2816</v>
      </c>
      <c r="D1017" s="433" t="s">
        <v>4048</v>
      </c>
      <c r="E1017" s="432" t="s">
        <v>388</v>
      </c>
      <c r="F1017" s="433" t="s">
        <v>4075</v>
      </c>
      <c r="G1017" s="432" t="s">
        <v>381</v>
      </c>
      <c r="H1017" s="432" t="s">
        <v>929</v>
      </c>
      <c r="I1017" s="432" t="s">
        <v>930</v>
      </c>
      <c r="J1017" s="432" t="s">
        <v>931</v>
      </c>
      <c r="K1017" s="432" t="s">
        <v>932</v>
      </c>
      <c r="L1017" s="434">
        <v>185.61030042614837</v>
      </c>
      <c r="M1017" s="434">
        <v>127.3</v>
      </c>
      <c r="N1017" s="435">
        <v>23628.191244248686</v>
      </c>
    </row>
    <row r="1018" spans="1:14" ht="14.4" customHeight="1" x14ac:dyDescent="0.3">
      <c r="A1018" s="430" t="s">
        <v>737</v>
      </c>
      <c r="B1018" s="431" t="s">
        <v>4028</v>
      </c>
      <c r="C1018" s="432" t="s">
        <v>2816</v>
      </c>
      <c r="D1018" s="433" t="s">
        <v>4048</v>
      </c>
      <c r="E1018" s="432" t="s">
        <v>388</v>
      </c>
      <c r="F1018" s="433" t="s">
        <v>4075</v>
      </c>
      <c r="G1018" s="432" t="s">
        <v>381</v>
      </c>
      <c r="H1018" s="432" t="s">
        <v>933</v>
      </c>
      <c r="I1018" s="432" t="s">
        <v>933</v>
      </c>
      <c r="J1018" s="432" t="s">
        <v>934</v>
      </c>
      <c r="K1018" s="432" t="s">
        <v>935</v>
      </c>
      <c r="L1018" s="434">
        <v>36.522655427684064</v>
      </c>
      <c r="M1018" s="434">
        <v>57</v>
      </c>
      <c r="N1018" s="435">
        <v>2081.7913593779917</v>
      </c>
    </row>
    <row r="1019" spans="1:14" ht="14.4" customHeight="1" x14ac:dyDescent="0.3">
      <c r="A1019" s="430" t="s">
        <v>737</v>
      </c>
      <c r="B1019" s="431" t="s">
        <v>4028</v>
      </c>
      <c r="C1019" s="432" t="s">
        <v>2816</v>
      </c>
      <c r="D1019" s="433" t="s">
        <v>4048</v>
      </c>
      <c r="E1019" s="432" t="s">
        <v>388</v>
      </c>
      <c r="F1019" s="433" t="s">
        <v>4075</v>
      </c>
      <c r="G1019" s="432" t="s">
        <v>381</v>
      </c>
      <c r="H1019" s="432" t="s">
        <v>968</v>
      </c>
      <c r="I1019" s="432" t="s">
        <v>969</v>
      </c>
      <c r="J1019" s="432" t="s">
        <v>970</v>
      </c>
      <c r="K1019" s="432" t="s">
        <v>971</v>
      </c>
      <c r="L1019" s="434">
        <v>255.2014733032097</v>
      </c>
      <c r="M1019" s="434">
        <v>7</v>
      </c>
      <c r="N1019" s="435">
        <v>1786.4103131224679</v>
      </c>
    </row>
    <row r="1020" spans="1:14" ht="14.4" customHeight="1" x14ac:dyDescent="0.3">
      <c r="A1020" s="430" t="s">
        <v>737</v>
      </c>
      <c r="B1020" s="431" t="s">
        <v>4028</v>
      </c>
      <c r="C1020" s="432" t="s">
        <v>2816</v>
      </c>
      <c r="D1020" s="433" t="s">
        <v>4048</v>
      </c>
      <c r="E1020" s="432" t="s">
        <v>388</v>
      </c>
      <c r="F1020" s="433" t="s">
        <v>4075</v>
      </c>
      <c r="G1020" s="432" t="s">
        <v>381</v>
      </c>
      <c r="H1020" s="432" t="s">
        <v>411</v>
      </c>
      <c r="I1020" s="432" t="s">
        <v>412</v>
      </c>
      <c r="J1020" s="432" t="s">
        <v>413</v>
      </c>
      <c r="K1020" s="432" t="s">
        <v>414</v>
      </c>
      <c r="L1020" s="434">
        <v>74.870000000000019</v>
      </c>
      <c r="M1020" s="434">
        <v>3</v>
      </c>
      <c r="N1020" s="435">
        <v>224.61000000000004</v>
      </c>
    </row>
    <row r="1021" spans="1:14" ht="14.4" customHeight="1" x14ac:dyDescent="0.3">
      <c r="A1021" s="430" t="s">
        <v>737</v>
      </c>
      <c r="B1021" s="431" t="s">
        <v>4028</v>
      </c>
      <c r="C1021" s="432" t="s">
        <v>2816</v>
      </c>
      <c r="D1021" s="433" t="s">
        <v>4048</v>
      </c>
      <c r="E1021" s="432" t="s">
        <v>388</v>
      </c>
      <c r="F1021" s="433" t="s">
        <v>4075</v>
      </c>
      <c r="G1021" s="432" t="s">
        <v>381</v>
      </c>
      <c r="H1021" s="432" t="s">
        <v>1035</v>
      </c>
      <c r="I1021" s="432" t="s">
        <v>1036</v>
      </c>
      <c r="J1021" s="432" t="s">
        <v>1037</v>
      </c>
      <c r="K1021" s="432" t="s">
        <v>1038</v>
      </c>
      <c r="L1021" s="434">
        <v>227.20872381803889</v>
      </c>
      <c r="M1021" s="434">
        <v>2</v>
      </c>
      <c r="N1021" s="435">
        <v>454.41744763607778</v>
      </c>
    </row>
    <row r="1022" spans="1:14" ht="14.4" customHeight="1" x14ac:dyDescent="0.3">
      <c r="A1022" s="430" t="s">
        <v>737</v>
      </c>
      <c r="B1022" s="431" t="s">
        <v>4028</v>
      </c>
      <c r="C1022" s="432" t="s">
        <v>2816</v>
      </c>
      <c r="D1022" s="433" t="s">
        <v>4048</v>
      </c>
      <c r="E1022" s="432" t="s">
        <v>388</v>
      </c>
      <c r="F1022" s="433" t="s">
        <v>4075</v>
      </c>
      <c r="G1022" s="432" t="s">
        <v>381</v>
      </c>
      <c r="H1022" s="432" t="s">
        <v>2375</v>
      </c>
      <c r="I1022" s="432" t="s">
        <v>2376</v>
      </c>
      <c r="J1022" s="432" t="s">
        <v>2377</v>
      </c>
      <c r="K1022" s="432" t="s">
        <v>2378</v>
      </c>
      <c r="L1022" s="434">
        <v>60.405000000000001</v>
      </c>
      <c r="M1022" s="434">
        <v>2</v>
      </c>
      <c r="N1022" s="435">
        <v>120.81</v>
      </c>
    </row>
    <row r="1023" spans="1:14" ht="14.4" customHeight="1" x14ac:dyDescent="0.3">
      <c r="A1023" s="430" t="s">
        <v>737</v>
      </c>
      <c r="B1023" s="431" t="s">
        <v>4028</v>
      </c>
      <c r="C1023" s="432" t="s">
        <v>2816</v>
      </c>
      <c r="D1023" s="433" t="s">
        <v>4048</v>
      </c>
      <c r="E1023" s="432" t="s">
        <v>388</v>
      </c>
      <c r="F1023" s="433" t="s">
        <v>4075</v>
      </c>
      <c r="G1023" s="432" t="s">
        <v>381</v>
      </c>
      <c r="H1023" s="432" t="s">
        <v>1051</v>
      </c>
      <c r="I1023" s="432" t="s">
        <v>1052</v>
      </c>
      <c r="J1023" s="432" t="s">
        <v>899</v>
      </c>
      <c r="K1023" s="432" t="s">
        <v>1053</v>
      </c>
      <c r="L1023" s="434">
        <v>44.97</v>
      </c>
      <c r="M1023" s="434">
        <v>2</v>
      </c>
      <c r="N1023" s="435">
        <v>89.94</v>
      </c>
    </row>
    <row r="1024" spans="1:14" ht="14.4" customHeight="1" x14ac:dyDescent="0.3">
      <c r="A1024" s="430" t="s">
        <v>737</v>
      </c>
      <c r="B1024" s="431" t="s">
        <v>4028</v>
      </c>
      <c r="C1024" s="432" t="s">
        <v>2816</v>
      </c>
      <c r="D1024" s="433" t="s">
        <v>4048</v>
      </c>
      <c r="E1024" s="432" t="s">
        <v>388</v>
      </c>
      <c r="F1024" s="433" t="s">
        <v>4075</v>
      </c>
      <c r="G1024" s="432" t="s">
        <v>381</v>
      </c>
      <c r="H1024" s="432" t="s">
        <v>415</v>
      </c>
      <c r="I1024" s="432" t="s">
        <v>416</v>
      </c>
      <c r="J1024" s="432" t="s">
        <v>417</v>
      </c>
      <c r="K1024" s="432" t="s">
        <v>418</v>
      </c>
      <c r="L1024" s="434">
        <v>375.79993771851156</v>
      </c>
      <c r="M1024" s="434">
        <v>566</v>
      </c>
      <c r="N1024" s="435">
        <v>212702.76474867755</v>
      </c>
    </row>
    <row r="1025" spans="1:14" ht="14.4" customHeight="1" x14ac:dyDescent="0.3">
      <c r="A1025" s="430" t="s">
        <v>737</v>
      </c>
      <c r="B1025" s="431" t="s">
        <v>4028</v>
      </c>
      <c r="C1025" s="432" t="s">
        <v>2816</v>
      </c>
      <c r="D1025" s="433" t="s">
        <v>4048</v>
      </c>
      <c r="E1025" s="432" t="s">
        <v>388</v>
      </c>
      <c r="F1025" s="433" t="s">
        <v>4075</v>
      </c>
      <c r="G1025" s="432" t="s">
        <v>381</v>
      </c>
      <c r="H1025" s="432" t="s">
        <v>1145</v>
      </c>
      <c r="I1025" s="432" t="s">
        <v>1146</v>
      </c>
      <c r="J1025" s="432" t="s">
        <v>1147</v>
      </c>
      <c r="K1025" s="432"/>
      <c r="L1025" s="434">
        <v>132.3025036007499</v>
      </c>
      <c r="M1025" s="434">
        <v>94</v>
      </c>
      <c r="N1025" s="435">
        <v>12436.435338470492</v>
      </c>
    </row>
    <row r="1026" spans="1:14" ht="14.4" customHeight="1" x14ac:dyDescent="0.3">
      <c r="A1026" s="430" t="s">
        <v>737</v>
      </c>
      <c r="B1026" s="431" t="s">
        <v>4028</v>
      </c>
      <c r="C1026" s="432" t="s">
        <v>2816</v>
      </c>
      <c r="D1026" s="433" t="s">
        <v>4048</v>
      </c>
      <c r="E1026" s="432" t="s">
        <v>388</v>
      </c>
      <c r="F1026" s="433" t="s">
        <v>4075</v>
      </c>
      <c r="G1026" s="432" t="s">
        <v>381</v>
      </c>
      <c r="H1026" s="432" t="s">
        <v>592</v>
      </c>
      <c r="I1026" s="432" t="s">
        <v>593</v>
      </c>
      <c r="J1026" s="432" t="s">
        <v>594</v>
      </c>
      <c r="K1026" s="432" t="s">
        <v>595</v>
      </c>
      <c r="L1026" s="434">
        <v>103.20230859754257</v>
      </c>
      <c r="M1026" s="434">
        <v>4</v>
      </c>
      <c r="N1026" s="435">
        <v>412.80923439017027</v>
      </c>
    </row>
    <row r="1027" spans="1:14" ht="14.4" customHeight="1" x14ac:dyDescent="0.3">
      <c r="A1027" s="430" t="s">
        <v>737</v>
      </c>
      <c r="B1027" s="431" t="s">
        <v>4028</v>
      </c>
      <c r="C1027" s="432" t="s">
        <v>2816</v>
      </c>
      <c r="D1027" s="433" t="s">
        <v>4048</v>
      </c>
      <c r="E1027" s="432" t="s">
        <v>388</v>
      </c>
      <c r="F1027" s="433" t="s">
        <v>4075</v>
      </c>
      <c r="G1027" s="432" t="s">
        <v>381</v>
      </c>
      <c r="H1027" s="432" t="s">
        <v>629</v>
      </c>
      <c r="I1027" s="432" t="s">
        <v>394</v>
      </c>
      <c r="J1027" s="432" t="s">
        <v>630</v>
      </c>
      <c r="K1027" s="432" t="s">
        <v>631</v>
      </c>
      <c r="L1027" s="434">
        <v>184.52957501092959</v>
      </c>
      <c r="M1027" s="434">
        <v>7</v>
      </c>
      <c r="N1027" s="435">
        <v>1291.7070250765071</v>
      </c>
    </row>
    <row r="1028" spans="1:14" ht="14.4" customHeight="1" x14ac:dyDescent="0.3">
      <c r="A1028" s="430" t="s">
        <v>737</v>
      </c>
      <c r="B1028" s="431" t="s">
        <v>4028</v>
      </c>
      <c r="C1028" s="432" t="s">
        <v>2816</v>
      </c>
      <c r="D1028" s="433" t="s">
        <v>4048</v>
      </c>
      <c r="E1028" s="432" t="s">
        <v>388</v>
      </c>
      <c r="F1028" s="433" t="s">
        <v>4075</v>
      </c>
      <c r="G1028" s="432" t="s">
        <v>381</v>
      </c>
      <c r="H1028" s="432" t="s">
        <v>423</v>
      </c>
      <c r="I1028" s="432" t="s">
        <v>424</v>
      </c>
      <c r="J1028" s="432" t="s">
        <v>425</v>
      </c>
      <c r="K1028" s="432"/>
      <c r="L1028" s="434">
        <v>419.64844215308187</v>
      </c>
      <c r="M1028" s="434">
        <v>21</v>
      </c>
      <c r="N1028" s="435">
        <v>8812.6172852147192</v>
      </c>
    </row>
    <row r="1029" spans="1:14" ht="14.4" customHeight="1" x14ac:dyDescent="0.3">
      <c r="A1029" s="430" t="s">
        <v>737</v>
      </c>
      <c r="B1029" s="431" t="s">
        <v>4028</v>
      </c>
      <c r="C1029" s="432" t="s">
        <v>2816</v>
      </c>
      <c r="D1029" s="433" t="s">
        <v>4048</v>
      </c>
      <c r="E1029" s="432" t="s">
        <v>388</v>
      </c>
      <c r="F1029" s="433" t="s">
        <v>4075</v>
      </c>
      <c r="G1029" s="432" t="s">
        <v>381</v>
      </c>
      <c r="H1029" s="432" t="s">
        <v>426</v>
      </c>
      <c r="I1029" s="432" t="s">
        <v>394</v>
      </c>
      <c r="J1029" s="432" t="s">
        <v>427</v>
      </c>
      <c r="K1029" s="432"/>
      <c r="L1029" s="434">
        <v>191.13200000000001</v>
      </c>
      <c r="M1029" s="434">
        <v>2</v>
      </c>
      <c r="N1029" s="435">
        <v>382.26400000000001</v>
      </c>
    </row>
    <row r="1030" spans="1:14" ht="14.4" customHeight="1" x14ac:dyDescent="0.3">
      <c r="A1030" s="430" t="s">
        <v>737</v>
      </c>
      <c r="B1030" s="431" t="s">
        <v>4028</v>
      </c>
      <c r="C1030" s="432" t="s">
        <v>2816</v>
      </c>
      <c r="D1030" s="433" t="s">
        <v>4048</v>
      </c>
      <c r="E1030" s="432" t="s">
        <v>388</v>
      </c>
      <c r="F1030" s="433" t="s">
        <v>4075</v>
      </c>
      <c r="G1030" s="432" t="s">
        <v>381</v>
      </c>
      <c r="H1030" s="432" t="s">
        <v>1214</v>
      </c>
      <c r="I1030" s="432" t="s">
        <v>1214</v>
      </c>
      <c r="J1030" s="432" t="s">
        <v>782</v>
      </c>
      <c r="K1030" s="432" t="s">
        <v>1215</v>
      </c>
      <c r="L1030" s="434">
        <v>192.50010935827615</v>
      </c>
      <c r="M1030" s="434">
        <v>61</v>
      </c>
      <c r="N1030" s="435">
        <v>11742.506670854846</v>
      </c>
    </row>
    <row r="1031" spans="1:14" ht="14.4" customHeight="1" x14ac:dyDescent="0.3">
      <c r="A1031" s="430" t="s">
        <v>737</v>
      </c>
      <c r="B1031" s="431" t="s">
        <v>4028</v>
      </c>
      <c r="C1031" s="432" t="s">
        <v>2816</v>
      </c>
      <c r="D1031" s="433" t="s">
        <v>4048</v>
      </c>
      <c r="E1031" s="432" t="s">
        <v>388</v>
      </c>
      <c r="F1031" s="433" t="s">
        <v>4075</v>
      </c>
      <c r="G1031" s="432" t="s">
        <v>381</v>
      </c>
      <c r="H1031" s="432" t="s">
        <v>1226</v>
      </c>
      <c r="I1031" s="432" t="s">
        <v>1227</v>
      </c>
      <c r="J1031" s="432" t="s">
        <v>1228</v>
      </c>
      <c r="K1031" s="432" t="s">
        <v>402</v>
      </c>
      <c r="L1031" s="434">
        <v>125.24237774275998</v>
      </c>
      <c r="M1031" s="434">
        <v>289</v>
      </c>
      <c r="N1031" s="435">
        <v>36195.047167657634</v>
      </c>
    </row>
    <row r="1032" spans="1:14" ht="14.4" customHeight="1" x14ac:dyDescent="0.3">
      <c r="A1032" s="430" t="s">
        <v>737</v>
      </c>
      <c r="B1032" s="431" t="s">
        <v>4028</v>
      </c>
      <c r="C1032" s="432" t="s">
        <v>2816</v>
      </c>
      <c r="D1032" s="433" t="s">
        <v>4048</v>
      </c>
      <c r="E1032" s="432" t="s">
        <v>388</v>
      </c>
      <c r="F1032" s="433" t="s">
        <v>4075</v>
      </c>
      <c r="G1032" s="432" t="s">
        <v>381</v>
      </c>
      <c r="H1032" s="432" t="s">
        <v>2404</v>
      </c>
      <c r="I1032" s="432" t="s">
        <v>2405</v>
      </c>
      <c r="J1032" s="432" t="s">
        <v>2406</v>
      </c>
      <c r="K1032" s="432" t="s">
        <v>2407</v>
      </c>
      <c r="L1032" s="434">
        <v>60.28</v>
      </c>
      <c r="M1032" s="434">
        <v>2</v>
      </c>
      <c r="N1032" s="435">
        <v>120.56</v>
      </c>
    </row>
    <row r="1033" spans="1:14" ht="14.4" customHeight="1" x14ac:dyDescent="0.3">
      <c r="A1033" s="430" t="s">
        <v>737</v>
      </c>
      <c r="B1033" s="431" t="s">
        <v>4028</v>
      </c>
      <c r="C1033" s="432" t="s">
        <v>2816</v>
      </c>
      <c r="D1033" s="433" t="s">
        <v>4048</v>
      </c>
      <c r="E1033" s="432" t="s">
        <v>388</v>
      </c>
      <c r="F1033" s="433" t="s">
        <v>4075</v>
      </c>
      <c r="G1033" s="432" t="s">
        <v>381</v>
      </c>
      <c r="H1033" s="432" t="s">
        <v>1253</v>
      </c>
      <c r="I1033" s="432" t="s">
        <v>1254</v>
      </c>
      <c r="J1033" s="432" t="s">
        <v>931</v>
      </c>
      <c r="K1033" s="432" t="s">
        <v>1255</v>
      </c>
      <c r="L1033" s="434">
        <v>241.99988434143722</v>
      </c>
      <c r="M1033" s="434">
        <v>97</v>
      </c>
      <c r="N1033" s="435">
        <v>23473.988781119409</v>
      </c>
    </row>
    <row r="1034" spans="1:14" ht="14.4" customHeight="1" x14ac:dyDescent="0.3">
      <c r="A1034" s="430" t="s">
        <v>737</v>
      </c>
      <c r="B1034" s="431" t="s">
        <v>4028</v>
      </c>
      <c r="C1034" s="432" t="s">
        <v>2816</v>
      </c>
      <c r="D1034" s="433" t="s">
        <v>4048</v>
      </c>
      <c r="E1034" s="432" t="s">
        <v>388</v>
      </c>
      <c r="F1034" s="433" t="s">
        <v>4075</v>
      </c>
      <c r="G1034" s="432" t="s">
        <v>381</v>
      </c>
      <c r="H1034" s="432" t="s">
        <v>1282</v>
      </c>
      <c r="I1034" s="432" t="s">
        <v>1283</v>
      </c>
      <c r="J1034" s="432" t="s">
        <v>1284</v>
      </c>
      <c r="K1034" s="432" t="s">
        <v>1285</v>
      </c>
      <c r="L1034" s="434">
        <v>188.87987647805272</v>
      </c>
      <c r="M1034" s="434">
        <v>83</v>
      </c>
      <c r="N1034" s="435">
        <v>15677.029747678376</v>
      </c>
    </row>
    <row r="1035" spans="1:14" ht="14.4" customHeight="1" x14ac:dyDescent="0.3">
      <c r="A1035" s="430" t="s">
        <v>737</v>
      </c>
      <c r="B1035" s="431" t="s">
        <v>4028</v>
      </c>
      <c r="C1035" s="432" t="s">
        <v>2816</v>
      </c>
      <c r="D1035" s="433" t="s">
        <v>4048</v>
      </c>
      <c r="E1035" s="432" t="s">
        <v>388</v>
      </c>
      <c r="F1035" s="433" t="s">
        <v>4075</v>
      </c>
      <c r="G1035" s="432" t="s">
        <v>381</v>
      </c>
      <c r="H1035" s="432" t="s">
        <v>1294</v>
      </c>
      <c r="I1035" s="432" t="s">
        <v>1295</v>
      </c>
      <c r="J1035" s="432" t="s">
        <v>643</v>
      </c>
      <c r="K1035" s="432" t="s">
        <v>1296</v>
      </c>
      <c r="L1035" s="434">
        <v>20.75952072193973</v>
      </c>
      <c r="M1035" s="434">
        <v>502</v>
      </c>
      <c r="N1035" s="435">
        <v>10421.279402413744</v>
      </c>
    </row>
    <row r="1036" spans="1:14" ht="14.4" customHeight="1" x14ac:dyDescent="0.3">
      <c r="A1036" s="430" t="s">
        <v>737</v>
      </c>
      <c r="B1036" s="431" t="s">
        <v>4028</v>
      </c>
      <c r="C1036" s="432" t="s">
        <v>2816</v>
      </c>
      <c r="D1036" s="433" t="s">
        <v>4048</v>
      </c>
      <c r="E1036" s="432" t="s">
        <v>388</v>
      </c>
      <c r="F1036" s="433" t="s">
        <v>4075</v>
      </c>
      <c r="G1036" s="432" t="s">
        <v>381</v>
      </c>
      <c r="H1036" s="432" t="s">
        <v>1311</v>
      </c>
      <c r="I1036" s="432" t="s">
        <v>1312</v>
      </c>
      <c r="J1036" s="432" t="s">
        <v>1313</v>
      </c>
      <c r="K1036" s="432" t="s">
        <v>1314</v>
      </c>
      <c r="L1036" s="434">
        <v>46.709999999999994</v>
      </c>
      <c r="M1036" s="434">
        <v>2</v>
      </c>
      <c r="N1036" s="435">
        <v>93.419999999999987</v>
      </c>
    </row>
    <row r="1037" spans="1:14" ht="14.4" customHeight="1" x14ac:dyDescent="0.3">
      <c r="A1037" s="430" t="s">
        <v>737</v>
      </c>
      <c r="B1037" s="431" t="s">
        <v>4028</v>
      </c>
      <c r="C1037" s="432" t="s">
        <v>2816</v>
      </c>
      <c r="D1037" s="433" t="s">
        <v>4048</v>
      </c>
      <c r="E1037" s="432" t="s">
        <v>388</v>
      </c>
      <c r="F1037" s="433" t="s">
        <v>4075</v>
      </c>
      <c r="G1037" s="432" t="s">
        <v>381</v>
      </c>
      <c r="H1037" s="432" t="s">
        <v>596</v>
      </c>
      <c r="I1037" s="432" t="s">
        <v>394</v>
      </c>
      <c r="J1037" s="432" t="s">
        <v>597</v>
      </c>
      <c r="K1037" s="432"/>
      <c r="L1037" s="434">
        <v>67.759996191274141</v>
      </c>
      <c r="M1037" s="434">
        <v>3</v>
      </c>
      <c r="N1037" s="435">
        <v>203.27998857382244</v>
      </c>
    </row>
    <row r="1038" spans="1:14" ht="14.4" customHeight="1" x14ac:dyDescent="0.3">
      <c r="A1038" s="430" t="s">
        <v>737</v>
      </c>
      <c r="B1038" s="431" t="s">
        <v>4028</v>
      </c>
      <c r="C1038" s="432" t="s">
        <v>2816</v>
      </c>
      <c r="D1038" s="433" t="s">
        <v>4048</v>
      </c>
      <c r="E1038" s="432" t="s">
        <v>388</v>
      </c>
      <c r="F1038" s="433" t="s">
        <v>4075</v>
      </c>
      <c r="G1038" s="432" t="s">
        <v>381</v>
      </c>
      <c r="H1038" s="432" t="s">
        <v>1329</v>
      </c>
      <c r="I1038" s="432" t="s">
        <v>1330</v>
      </c>
      <c r="J1038" s="432" t="s">
        <v>405</v>
      </c>
      <c r="K1038" s="432" t="s">
        <v>1331</v>
      </c>
      <c r="L1038" s="434">
        <v>69.573351362840114</v>
      </c>
      <c r="M1038" s="434">
        <v>56</v>
      </c>
      <c r="N1038" s="435">
        <v>3896.1076763190463</v>
      </c>
    </row>
    <row r="1039" spans="1:14" ht="14.4" customHeight="1" x14ac:dyDescent="0.3">
      <c r="A1039" s="430" t="s">
        <v>737</v>
      </c>
      <c r="B1039" s="431" t="s">
        <v>4028</v>
      </c>
      <c r="C1039" s="432" t="s">
        <v>2816</v>
      </c>
      <c r="D1039" s="433" t="s">
        <v>4048</v>
      </c>
      <c r="E1039" s="432" t="s">
        <v>388</v>
      </c>
      <c r="F1039" s="433" t="s">
        <v>4075</v>
      </c>
      <c r="G1039" s="432" t="s">
        <v>381</v>
      </c>
      <c r="H1039" s="432" t="s">
        <v>2824</v>
      </c>
      <c r="I1039" s="432" t="s">
        <v>2825</v>
      </c>
      <c r="J1039" s="432" t="s">
        <v>2826</v>
      </c>
      <c r="K1039" s="432" t="s">
        <v>2827</v>
      </c>
      <c r="L1039" s="434">
        <v>294.2766666666667</v>
      </c>
      <c r="M1039" s="434">
        <v>6</v>
      </c>
      <c r="N1039" s="435">
        <v>1765.66</v>
      </c>
    </row>
    <row r="1040" spans="1:14" ht="14.4" customHeight="1" x14ac:dyDescent="0.3">
      <c r="A1040" s="430" t="s">
        <v>737</v>
      </c>
      <c r="B1040" s="431" t="s">
        <v>4028</v>
      </c>
      <c r="C1040" s="432" t="s">
        <v>2816</v>
      </c>
      <c r="D1040" s="433" t="s">
        <v>4048</v>
      </c>
      <c r="E1040" s="432" t="s">
        <v>388</v>
      </c>
      <c r="F1040" s="433" t="s">
        <v>4075</v>
      </c>
      <c r="G1040" s="432" t="s">
        <v>381</v>
      </c>
      <c r="H1040" s="432" t="s">
        <v>2423</v>
      </c>
      <c r="I1040" s="432" t="s">
        <v>2424</v>
      </c>
      <c r="J1040" s="432" t="s">
        <v>2425</v>
      </c>
      <c r="K1040" s="432" t="s">
        <v>2426</v>
      </c>
      <c r="L1040" s="434">
        <v>2866.38</v>
      </c>
      <c r="M1040" s="434">
        <v>4</v>
      </c>
      <c r="N1040" s="435">
        <v>11465.52</v>
      </c>
    </row>
    <row r="1041" spans="1:14" ht="14.4" customHeight="1" x14ac:dyDescent="0.3">
      <c r="A1041" s="430" t="s">
        <v>737</v>
      </c>
      <c r="B1041" s="431" t="s">
        <v>4028</v>
      </c>
      <c r="C1041" s="432" t="s">
        <v>2816</v>
      </c>
      <c r="D1041" s="433" t="s">
        <v>4048</v>
      </c>
      <c r="E1041" s="432" t="s">
        <v>388</v>
      </c>
      <c r="F1041" s="433" t="s">
        <v>4075</v>
      </c>
      <c r="G1041" s="432" t="s">
        <v>381</v>
      </c>
      <c r="H1041" s="432" t="s">
        <v>2429</v>
      </c>
      <c r="I1041" s="432" t="s">
        <v>2430</v>
      </c>
      <c r="J1041" s="432" t="s">
        <v>2431</v>
      </c>
      <c r="K1041" s="432" t="s">
        <v>810</v>
      </c>
      <c r="L1041" s="434">
        <v>71.00998145263128</v>
      </c>
      <c r="M1041" s="434">
        <v>21</v>
      </c>
      <c r="N1041" s="435">
        <v>1491.2096105052569</v>
      </c>
    </row>
    <row r="1042" spans="1:14" ht="14.4" customHeight="1" x14ac:dyDescent="0.3">
      <c r="A1042" s="430" t="s">
        <v>737</v>
      </c>
      <c r="B1042" s="431" t="s">
        <v>4028</v>
      </c>
      <c r="C1042" s="432" t="s">
        <v>2816</v>
      </c>
      <c r="D1042" s="433" t="s">
        <v>4048</v>
      </c>
      <c r="E1042" s="432" t="s">
        <v>388</v>
      </c>
      <c r="F1042" s="433" t="s">
        <v>4075</v>
      </c>
      <c r="G1042" s="432" t="s">
        <v>381</v>
      </c>
      <c r="H1042" s="432" t="s">
        <v>1332</v>
      </c>
      <c r="I1042" s="432" t="s">
        <v>1333</v>
      </c>
      <c r="J1042" s="432" t="s">
        <v>1334</v>
      </c>
      <c r="K1042" s="432" t="s">
        <v>563</v>
      </c>
      <c r="L1042" s="434">
        <v>42.313313856831904</v>
      </c>
      <c r="M1042" s="434">
        <v>36</v>
      </c>
      <c r="N1042" s="435">
        <v>1523.2792988459485</v>
      </c>
    </row>
    <row r="1043" spans="1:14" ht="14.4" customHeight="1" x14ac:dyDescent="0.3">
      <c r="A1043" s="430" t="s">
        <v>737</v>
      </c>
      <c r="B1043" s="431" t="s">
        <v>4028</v>
      </c>
      <c r="C1043" s="432" t="s">
        <v>2816</v>
      </c>
      <c r="D1043" s="433" t="s">
        <v>4048</v>
      </c>
      <c r="E1043" s="432" t="s">
        <v>388</v>
      </c>
      <c r="F1043" s="433" t="s">
        <v>4075</v>
      </c>
      <c r="G1043" s="432" t="s">
        <v>381</v>
      </c>
      <c r="H1043" s="432" t="s">
        <v>2828</v>
      </c>
      <c r="I1043" s="432" t="s">
        <v>2829</v>
      </c>
      <c r="J1043" s="432" t="s">
        <v>2830</v>
      </c>
      <c r="K1043" s="432" t="s">
        <v>2831</v>
      </c>
      <c r="L1043" s="434">
        <v>94.710000000000008</v>
      </c>
      <c r="M1043" s="434">
        <v>1</v>
      </c>
      <c r="N1043" s="435">
        <v>94.710000000000008</v>
      </c>
    </row>
    <row r="1044" spans="1:14" ht="14.4" customHeight="1" x14ac:dyDescent="0.3">
      <c r="A1044" s="430" t="s">
        <v>737</v>
      </c>
      <c r="B1044" s="431" t="s">
        <v>4028</v>
      </c>
      <c r="C1044" s="432" t="s">
        <v>2816</v>
      </c>
      <c r="D1044" s="433" t="s">
        <v>4048</v>
      </c>
      <c r="E1044" s="432" t="s">
        <v>388</v>
      </c>
      <c r="F1044" s="433" t="s">
        <v>4075</v>
      </c>
      <c r="G1044" s="432" t="s">
        <v>381</v>
      </c>
      <c r="H1044" s="432" t="s">
        <v>2444</v>
      </c>
      <c r="I1044" s="432" t="s">
        <v>2445</v>
      </c>
      <c r="J1044" s="432" t="s">
        <v>2446</v>
      </c>
      <c r="K1044" s="432" t="s">
        <v>1427</v>
      </c>
      <c r="L1044" s="434">
        <v>30.287821782178227</v>
      </c>
      <c r="M1044" s="434">
        <v>303</v>
      </c>
      <c r="N1044" s="435">
        <v>9177.2100000000028</v>
      </c>
    </row>
    <row r="1045" spans="1:14" ht="14.4" customHeight="1" x14ac:dyDescent="0.3">
      <c r="A1045" s="430" t="s">
        <v>737</v>
      </c>
      <c r="B1045" s="431" t="s">
        <v>4028</v>
      </c>
      <c r="C1045" s="432" t="s">
        <v>2816</v>
      </c>
      <c r="D1045" s="433" t="s">
        <v>4048</v>
      </c>
      <c r="E1045" s="432" t="s">
        <v>388</v>
      </c>
      <c r="F1045" s="433" t="s">
        <v>4075</v>
      </c>
      <c r="G1045" s="432" t="s">
        <v>381</v>
      </c>
      <c r="H1045" s="432" t="s">
        <v>1335</v>
      </c>
      <c r="I1045" s="432" t="s">
        <v>1336</v>
      </c>
      <c r="J1045" s="432" t="s">
        <v>1337</v>
      </c>
      <c r="K1045" s="432" t="s">
        <v>1338</v>
      </c>
      <c r="L1045" s="434">
        <v>1333.2246673071752</v>
      </c>
      <c r="M1045" s="434">
        <v>15</v>
      </c>
      <c r="N1045" s="435">
        <v>19998.370009607628</v>
      </c>
    </row>
    <row r="1046" spans="1:14" ht="14.4" customHeight="1" x14ac:dyDescent="0.3">
      <c r="A1046" s="430" t="s">
        <v>737</v>
      </c>
      <c r="B1046" s="431" t="s">
        <v>4028</v>
      </c>
      <c r="C1046" s="432" t="s">
        <v>2816</v>
      </c>
      <c r="D1046" s="433" t="s">
        <v>4048</v>
      </c>
      <c r="E1046" s="432" t="s">
        <v>388</v>
      </c>
      <c r="F1046" s="433" t="s">
        <v>4075</v>
      </c>
      <c r="G1046" s="432" t="s">
        <v>381</v>
      </c>
      <c r="H1046" s="432" t="s">
        <v>431</v>
      </c>
      <c r="I1046" s="432" t="s">
        <v>394</v>
      </c>
      <c r="J1046" s="432" t="s">
        <v>432</v>
      </c>
      <c r="K1046" s="432" t="s">
        <v>433</v>
      </c>
      <c r="L1046" s="434">
        <v>451.32</v>
      </c>
      <c r="M1046" s="434">
        <v>5</v>
      </c>
      <c r="N1046" s="435">
        <v>2256.6</v>
      </c>
    </row>
    <row r="1047" spans="1:14" ht="14.4" customHeight="1" x14ac:dyDescent="0.3">
      <c r="A1047" s="430" t="s">
        <v>737</v>
      </c>
      <c r="B1047" s="431" t="s">
        <v>4028</v>
      </c>
      <c r="C1047" s="432" t="s">
        <v>2816</v>
      </c>
      <c r="D1047" s="433" t="s">
        <v>4048</v>
      </c>
      <c r="E1047" s="432" t="s">
        <v>388</v>
      </c>
      <c r="F1047" s="433" t="s">
        <v>4075</v>
      </c>
      <c r="G1047" s="432" t="s">
        <v>381</v>
      </c>
      <c r="H1047" s="432" t="s">
        <v>2456</v>
      </c>
      <c r="I1047" s="432" t="s">
        <v>2457</v>
      </c>
      <c r="J1047" s="432" t="s">
        <v>2458</v>
      </c>
      <c r="K1047" s="432" t="s">
        <v>2407</v>
      </c>
      <c r="L1047" s="434">
        <v>57.939981193823641</v>
      </c>
      <c r="M1047" s="434">
        <v>9</v>
      </c>
      <c r="N1047" s="435">
        <v>521.45983074441278</v>
      </c>
    </row>
    <row r="1048" spans="1:14" ht="14.4" customHeight="1" x14ac:dyDescent="0.3">
      <c r="A1048" s="430" t="s">
        <v>737</v>
      </c>
      <c r="B1048" s="431" t="s">
        <v>4028</v>
      </c>
      <c r="C1048" s="432" t="s">
        <v>2816</v>
      </c>
      <c r="D1048" s="433" t="s">
        <v>4048</v>
      </c>
      <c r="E1048" s="432" t="s">
        <v>388</v>
      </c>
      <c r="F1048" s="433" t="s">
        <v>4075</v>
      </c>
      <c r="G1048" s="432" t="s">
        <v>381</v>
      </c>
      <c r="H1048" s="432" t="s">
        <v>1348</v>
      </c>
      <c r="I1048" s="432" t="s">
        <v>1349</v>
      </c>
      <c r="J1048" s="432" t="s">
        <v>1350</v>
      </c>
      <c r="K1048" s="432" t="s">
        <v>1351</v>
      </c>
      <c r="L1048" s="434">
        <v>257.89932108626198</v>
      </c>
      <c r="M1048" s="434">
        <v>626</v>
      </c>
      <c r="N1048" s="435">
        <v>161444.97500000001</v>
      </c>
    </row>
    <row r="1049" spans="1:14" ht="14.4" customHeight="1" x14ac:dyDescent="0.3">
      <c r="A1049" s="430" t="s">
        <v>737</v>
      </c>
      <c r="B1049" s="431" t="s">
        <v>4028</v>
      </c>
      <c r="C1049" s="432" t="s">
        <v>2816</v>
      </c>
      <c r="D1049" s="433" t="s">
        <v>4048</v>
      </c>
      <c r="E1049" s="432" t="s">
        <v>388</v>
      </c>
      <c r="F1049" s="433" t="s">
        <v>4075</v>
      </c>
      <c r="G1049" s="432" t="s">
        <v>381</v>
      </c>
      <c r="H1049" s="432" t="s">
        <v>2459</v>
      </c>
      <c r="I1049" s="432" t="s">
        <v>2460</v>
      </c>
      <c r="J1049" s="432" t="s">
        <v>2461</v>
      </c>
      <c r="K1049" s="432" t="s">
        <v>2462</v>
      </c>
      <c r="L1049" s="434">
        <v>285.99999999999994</v>
      </c>
      <c r="M1049" s="434">
        <v>3</v>
      </c>
      <c r="N1049" s="435">
        <v>857.99999999999989</v>
      </c>
    </row>
    <row r="1050" spans="1:14" ht="14.4" customHeight="1" x14ac:dyDescent="0.3">
      <c r="A1050" s="430" t="s">
        <v>737</v>
      </c>
      <c r="B1050" s="431" t="s">
        <v>4028</v>
      </c>
      <c r="C1050" s="432" t="s">
        <v>2816</v>
      </c>
      <c r="D1050" s="433" t="s">
        <v>4048</v>
      </c>
      <c r="E1050" s="432" t="s">
        <v>388</v>
      </c>
      <c r="F1050" s="433" t="s">
        <v>4075</v>
      </c>
      <c r="G1050" s="432" t="s">
        <v>381</v>
      </c>
      <c r="H1050" s="432" t="s">
        <v>1356</v>
      </c>
      <c r="I1050" s="432" t="s">
        <v>1357</v>
      </c>
      <c r="J1050" s="432" t="s">
        <v>1358</v>
      </c>
      <c r="K1050" s="432" t="s">
        <v>1359</v>
      </c>
      <c r="L1050" s="434">
        <v>58.869958567726158</v>
      </c>
      <c r="M1050" s="434">
        <v>149</v>
      </c>
      <c r="N1050" s="435">
        <v>8771.6238265911979</v>
      </c>
    </row>
    <row r="1051" spans="1:14" ht="14.4" customHeight="1" x14ac:dyDescent="0.3">
      <c r="A1051" s="430" t="s">
        <v>737</v>
      </c>
      <c r="B1051" s="431" t="s">
        <v>4028</v>
      </c>
      <c r="C1051" s="432" t="s">
        <v>2816</v>
      </c>
      <c r="D1051" s="433" t="s">
        <v>4048</v>
      </c>
      <c r="E1051" s="432" t="s">
        <v>388</v>
      </c>
      <c r="F1051" s="433" t="s">
        <v>4075</v>
      </c>
      <c r="G1051" s="432" t="s">
        <v>381</v>
      </c>
      <c r="H1051" s="432" t="s">
        <v>2832</v>
      </c>
      <c r="I1051" s="432" t="s">
        <v>394</v>
      </c>
      <c r="J1051" s="432" t="s">
        <v>2833</v>
      </c>
      <c r="K1051" s="432"/>
      <c r="L1051" s="434">
        <v>346.51097759041579</v>
      </c>
      <c r="M1051" s="434">
        <v>7</v>
      </c>
      <c r="N1051" s="435">
        <v>2425.5768431329107</v>
      </c>
    </row>
    <row r="1052" spans="1:14" ht="14.4" customHeight="1" x14ac:dyDescent="0.3">
      <c r="A1052" s="430" t="s">
        <v>737</v>
      </c>
      <c r="B1052" s="431" t="s">
        <v>4028</v>
      </c>
      <c r="C1052" s="432" t="s">
        <v>2816</v>
      </c>
      <c r="D1052" s="433" t="s">
        <v>4048</v>
      </c>
      <c r="E1052" s="432" t="s">
        <v>388</v>
      </c>
      <c r="F1052" s="433" t="s">
        <v>4075</v>
      </c>
      <c r="G1052" s="432" t="s">
        <v>381</v>
      </c>
      <c r="H1052" s="432" t="s">
        <v>2834</v>
      </c>
      <c r="I1052" s="432" t="s">
        <v>2835</v>
      </c>
      <c r="J1052" s="432" t="s">
        <v>2836</v>
      </c>
      <c r="K1052" s="432" t="s">
        <v>2837</v>
      </c>
      <c r="L1052" s="434">
        <v>186.35000000000002</v>
      </c>
      <c r="M1052" s="434">
        <v>1</v>
      </c>
      <c r="N1052" s="435">
        <v>186.35000000000002</v>
      </c>
    </row>
    <row r="1053" spans="1:14" ht="14.4" customHeight="1" x14ac:dyDescent="0.3">
      <c r="A1053" s="430" t="s">
        <v>737</v>
      </c>
      <c r="B1053" s="431" t="s">
        <v>4028</v>
      </c>
      <c r="C1053" s="432" t="s">
        <v>2816</v>
      </c>
      <c r="D1053" s="433" t="s">
        <v>4048</v>
      </c>
      <c r="E1053" s="432" t="s">
        <v>388</v>
      </c>
      <c r="F1053" s="433" t="s">
        <v>4075</v>
      </c>
      <c r="G1053" s="432" t="s">
        <v>381</v>
      </c>
      <c r="H1053" s="432" t="s">
        <v>1364</v>
      </c>
      <c r="I1053" s="432" t="s">
        <v>1365</v>
      </c>
      <c r="J1053" s="432" t="s">
        <v>1366</v>
      </c>
      <c r="K1053" s="432" t="s">
        <v>1367</v>
      </c>
      <c r="L1053" s="434">
        <v>1050.1800000000007</v>
      </c>
      <c r="M1053" s="434">
        <v>1</v>
      </c>
      <c r="N1053" s="435">
        <v>1050.1800000000007</v>
      </c>
    </row>
    <row r="1054" spans="1:14" ht="14.4" customHeight="1" x14ac:dyDescent="0.3">
      <c r="A1054" s="430" t="s">
        <v>737</v>
      </c>
      <c r="B1054" s="431" t="s">
        <v>4028</v>
      </c>
      <c r="C1054" s="432" t="s">
        <v>2816</v>
      </c>
      <c r="D1054" s="433" t="s">
        <v>4048</v>
      </c>
      <c r="E1054" s="432" t="s">
        <v>388</v>
      </c>
      <c r="F1054" s="433" t="s">
        <v>4075</v>
      </c>
      <c r="G1054" s="432" t="s">
        <v>381</v>
      </c>
      <c r="H1054" s="432" t="s">
        <v>438</v>
      </c>
      <c r="I1054" s="432" t="s">
        <v>439</v>
      </c>
      <c r="J1054" s="432" t="s">
        <v>440</v>
      </c>
      <c r="K1054" s="432" t="s">
        <v>441</v>
      </c>
      <c r="L1054" s="434">
        <v>537.87005344671013</v>
      </c>
      <c r="M1054" s="434">
        <v>1</v>
      </c>
      <c r="N1054" s="435">
        <v>537.87005344671013</v>
      </c>
    </row>
    <row r="1055" spans="1:14" ht="14.4" customHeight="1" x14ac:dyDescent="0.3">
      <c r="A1055" s="430" t="s">
        <v>737</v>
      </c>
      <c r="B1055" s="431" t="s">
        <v>4028</v>
      </c>
      <c r="C1055" s="432" t="s">
        <v>2816</v>
      </c>
      <c r="D1055" s="433" t="s">
        <v>4048</v>
      </c>
      <c r="E1055" s="432" t="s">
        <v>388</v>
      </c>
      <c r="F1055" s="433" t="s">
        <v>4075</v>
      </c>
      <c r="G1055" s="432" t="s">
        <v>381</v>
      </c>
      <c r="H1055" s="432" t="s">
        <v>445</v>
      </c>
      <c r="I1055" s="432" t="s">
        <v>394</v>
      </c>
      <c r="J1055" s="432" t="s">
        <v>446</v>
      </c>
      <c r="K1055" s="432"/>
      <c r="L1055" s="434">
        <v>285.14007874631926</v>
      </c>
      <c r="M1055" s="434">
        <v>5</v>
      </c>
      <c r="N1055" s="435">
        <v>1425.7003937315963</v>
      </c>
    </row>
    <row r="1056" spans="1:14" ht="14.4" customHeight="1" x14ac:dyDescent="0.3">
      <c r="A1056" s="430" t="s">
        <v>737</v>
      </c>
      <c r="B1056" s="431" t="s">
        <v>4028</v>
      </c>
      <c r="C1056" s="432" t="s">
        <v>2816</v>
      </c>
      <c r="D1056" s="433" t="s">
        <v>4048</v>
      </c>
      <c r="E1056" s="432" t="s">
        <v>388</v>
      </c>
      <c r="F1056" s="433" t="s">
        <v>4075</v>
      </c>
      <c r="G1056" s="432" t="s">
        <v>381</v>
      </c>
      <c r="H1056" s="432" t="s">
        <v>447</v>
      </c>
      <c r="I1056" s="432" t="s">
        <v>448</v>
      </c>
      <c r="J1056" s="432" t="s">
        <v>449</v>
      </c>
      <c r="K1056" s="432" t="s">
        <v>450</v>
      </c>
      <c r="L1056" s="434">
        <v>104.07</v>
      </c>
      <c r="M1056" s="434">
        <v>1</v>
      </c>
      <c r="N1056" s="435">
        <v>104.07</v>
      </c>
    </row>
    <row r="1057" spans="1:14" ht="14.4" customHeight="1" x14ac:dyDescent="0.3">
      <c r="A1057" s="430" t="s">
        <v>737</v>
      </c>
      <c r="B1057" s="431" t="s">
        <v>4028</v>
      </c>
      <c r="C1057" s="432" t="s">
        <v>2816</v>
      </c>
      <c r="D1057" s="433" t="s">
        <v>4048</v>
      </c>
      <c r="E1057" s="432" t="s">
        <v>388</v>
      </c>
      <c r="F1057" s="433" t="s">
        <v>4075</v>
      </c>
      <c r="G1057" s="432" t="s">
        <v>381</v>
      </c>
      <c r="H1057" s="432" t="s">
        <v>2463</v>
      </c>
      <c r="I1057" s="432" t="s">
        <v>2464</v>
      </c>
      <c r="J1057" s="432" t="s">
        <v>2465</v>
      </c>
      <c r="K1057" s="432" t="s">
        <v>2466</v>
      </c>
      <c r="L1057" s="434">
        <v>3569.28</v>
      </c>
      <c r="M1057" s="434">
        <v>1</v>
      </c>
      <c r="N1057" s="435">
        <v>3569.28</v>
      </c>
    </row>
    <row r="1058" spans="1:14" ht="14.4" customHeight="1" x14ac:dyDescent="0.3">
      <c r="A1058" s="430" t="s">
        <v>737</v>
      </c>
      <c r="B1058" s="431" t="s">
        <v>4028</v>
      </c>
      <c r="C1058" s="432" t="s">
        <v>2816</v>
      </c>
      <c r="D1058" s="433" t="s">
        <v>4048</v>
      </c>
      <c r="E1058" s="432" t="s">
        <v>388</v>
      </c>
      <c r="F1058" s="433" t="s">
        <v>4075</v>
      </c>
      <c r="G1058" s="432" t="s">
        <v>381</v>
      </c>
      <c r="H1058" s="432" t="s">
        <v>451</v>
      </c>
      <c r="I1058" s="432" t="s">
        <v>394</v>
      </c>
      <c r="J1058" s="432" t="s">
        <v>452</v>
      </c>
      <c r="K1058" s="432" t="s">
        <v>453</v>
      </c>
      <c r="L1058" s="434">
        <v>23.700472178920585</v>
      </c>
      <c r="M1058" s="434">
        <v>1212</v>
      </c>
      <c r="N1058" s="435">
        <v>28724.972280851747</v>
      </c>
    </row>
    <row r="1059" spans="1:14" ht="14.4" customHeight="1" x14ac:dyDescent="0.3">
      <c r="A1059" s="430" t="s">
        <v>737</v>
      </c>
      <c r="B1059" s="431" t="s">
        <v>4028</v>
      </c>
      <c r="C1059" s="432" t="s">
        <v>2816</v>
      </c>
      <c r="D1059" s="433" t="s">
        <v>4048</v>
      </c>
      <c r="E1059" s="432" t="s">
        <v>388</v>
      </c>
      <c r="F1059" s="433" t="s">
        <v>4075</v>
      </c>
      <c r="G1059" s="432" t="s">
        <v>381</v>
      </c>
      <c r="H1059" s="432" t="s">
        <v>2838</v>
      </c>
      <c r="I1059" s="432" t="s">
        <v>2839</v>
      </c>
      <c r="J1059" s="432" t="s">
        <v>1284</v>
      </c>
      <c r="K1059" s="432" t="s">
        <v>2840</v>
      </c>
      <c r="L1059" s="434">
        <v>326.48004416363955</v>
      </c>
      <c r="M1059" s="434">
        <v>5</v>
      </c>
      <c r="N1059" s="435">
        <v>1632.4002208181978</v>
      </c>
    </row>
    <row r="1060" spans="1:14" ht="14.4" customHeight="1" x14ac:dyDescent="0.3">
      <c r="A1060" s="430" t="s">
        <v>737</v>
      </c>
      <c r="B1060" s="431" t="s">
        <v>4028</v>
      </c>
      <c r="C1060" s="432" t="s">
        <v>2816</v>
      </c>
      <c r="D1060" s="433" t="s">
        <v>4048</v>
      </c>
      <c r="E1060" s="432" t="s">
        <v>388</v>
      </c>
      <c r="F1060" s="433" t="s">
        <v>4075</v>
      </c>
      <c r="G1060" s="432" t="s">
        <v>381</v>
      </c>
      <c r="H1060" s="432" t="s">
        <v>2479</v>
      </c>
      <c r="I1060" s="432" t="s">
        <v>394</v>
      </c>
      <c r="J1060" s="432" t="s">
        <v>2480</v>
      </c>
      <c r="K1060" s="432" t="s">
        <v>2481</v>
      </c>
      <c r="L1060" s="434">
        <v>199.67034659859644</v>
      </c>
      <c r="M1060" s="434">
        <v>13</v>
      </c>
      <c r="N1060" s="435">
        <v>2595.7145057817538</v>
      </c>
    </row>
    <row r="1061" spans="1:14" ht="14.4" customHeight="1" x14ac:dyDescent="0.3">
      <c r="A1061" s="430" t="s">
        <v>737</v>
      </c>
      <c r="B1061" s="431" t="s">
        <v>4028</v>
      </c>
      <c r="C1061" s="432" t="s">
        <v>2816</v>
      </c>
      <c r="D1061" s="433" t="s">
        <v>4048</v>
      </c>
      <c r="E1061" s="432" t="s">
        <v>388</v>
      </c>
      <c r="F1061" s="433" t="s">
        <v>4075</v>
      </c>
      <c r="G1061" s="432" t="s">
        <v>381</v>
      </c>
      <c r="H1061" s="432" t="s">
        <v>2841</v>
      </c>
      <c r="I1061" s="432" t="s">
        <v>2842</v>
      </c>
      <c r="J1061" s="432" t="s">
        <v>2389</v>
      </c>
      <c r="K1061" s="432" t="s">
        <v>2843</v>
      </c>
      <c r="L1061" s="434">
        <v>451.3100564395329</v>
      </c>
      <c r="M1061" s="434">
        <v>36</v>
      </c>
      <c r="N1061" s="435">
        <v>16247.162031823185</v>
      </c>
    </row>
    <row r="1062" spans="1:14" ht="14.4" customHeight="1" x14ac:dyDescent="0.3">
      <c r="A1062" s="430" t="s">
        <v>737</v>
      </c>
      <c r="B1062" s="431" t="s">
        <v>4028</v>
      </c>
      <c r="C1062" s="432" t="s">
        <v>2816</v>
      </c>
      <c r="D1062" s="433" t="s">
        <v>4048</v>
      </c>
      <c r="E1062" s="432" t="s">
        <v>388</v>
      </c>
      <c r="F1062" s="433" t="s">
        <v>4075</v>
      </c>
      <c r="G1062" s="432" t="s">
        <v>381</v>
      </c>
      <c r="H1062" s="432" t="s">
        <v>1500</v>
      </c>
      <c r="I1062" s="432" t="s">
        <v>1501</v>
      </c>
      <c r="J1062" s="432" t="s">
        <v>1502</v>
      </c>
      <c r="K1062" s="432" t="s">
        <v>1503</v>
      </c>
      <c r="L1062" s="434">
        <v>136.61988285048244</v>
      </c>
      <c r="M1062" s="434">
        <v>32</v>
      </c>
      <c r="N1062" s="435">
        <v>4371.8362512154381</v>
      </c>
    </row>
    <row r="1063" spans="1:14" ht="14.4" customHeight="1" x14ac:dyDescent="0.3">
      <c r="A1063" s="430" t="s">
        <v>737</v>
      </c>
      <c r="B1063" s="431" t="s">
        <v>4028</v>
      </c>
      <c r="C1063" s="432" t="s">
        <v>2816</v>
      </c>
      <c r="D1063" s="433" t="s">
        <v>4048</v>
      </c>
      <c r="E1063" s="432" t="s">
        <v>388</v>
      </c>
      <c r="F1063" s="433" t="s">
        <v>4075</v>
      </c>
      <c r="G1063" s="432" t="s">
        <v>381</v>
      </c>
      <c r="H1063" s="432" t="s">
        <v>2509</v>
      </c>
      <c r="I1063" s="432" t="s">
        <v>2510</v>
      </c>
      <c r="J1063" s="432" t="s">
        <v>2511</v>
      </c>
      <c r="K1063" s="432"/>
      <c r="L1063" s="434">
        <v>577.27187023891247</v>
      </c>
      <c r="M1063" s="434">
        <v>1</v>
      </c>
      <c r="N1063" s="435">
        <v>577.27187023891247</v>
      </c>
    </row>
    <row r="1064" spans="1:14" ht="14.4" customHeight="1" x14ac:dyDescent="0.3">
      <c r="A1064" s="430" t="s">
        <v>737</v>
      </c>
      <c r="B1064" s="431" t="s">
        <v>4028</v>
      </c>
      <c r="C1064" s="432" t="s">
        <v>2816</v>
      </c>
      <c r="D1064" s="433" t="s">
        <v>4048</v>
      </c>
      <c r="E1064" s="432" t="s">
        <v>388</v>
      </c>
      <c r="F1064" s="433" t="s">
        <v>4075</v>
      </c>
      <c r="G1064" s="432" t="s">
        <v>381</v>
      </c>
      <c r="H1064" s="432" t="s">
        <v>465</v>
      </c>
      <c r="I1064" s="432" t="s">
        <v>466</v>
      </c>
      <c r="J1064" s="432" t="s">
        <v>440</v>
      </c>
      <c r="K1064" s="432" t="s">
        <v>467</v>
      </c>
      <c r="L1064" s="434">
        <v>201.30000000000013</v>
      </c>
      <c r="M1064" s="434">
        <v>162</v>
      </c>
      <c r="N1064" s="435">
        <v>32610.60000000002</v>
      </c>
    </row>
    <row r="1065" spans="1:14" ht="14.4" customHeight="1" x14ac:dyDescent="0.3">
      <c r="A1065" s="430" t="s">
        <v>737</v>
      </c>
      <c r="B1065" s="431" t="s">
        <v>4028</v>
      </c>
      <c r="C1065" s="432" t="s">
        <v>2816</v>
      </c>
      <c r="D1065" s="433" t="s">
        <v>4048</v>
      </c>
      <c r="E1065" s="432" t="s">
        <v>388</v>
      </c>
      <c r="F1065" s="433" t="s">
        <v>4075</v>
      </c>
      <c r="G1065" s="432" t="s">
        <v>381</v>
      </c>
      <c r="H1065" s="432" t="s">
        <v>598</v>
      </c>
      <c r="I1065" s="432" t="s">
        <v>394</v>
      </c>
      <c r="J1065" s="432" t="s">
        <v>599</v>
      </c>
      <c r="K1065" s="432"/>
      <c r="L1065" s="434">
        <v>31.871394917022421</v>
      </c>
      <c r="M1065" s="434">
        <v>2</v>
      </c>
      <c r="N1065" s="435">
        <v>63.742789834044842</v>
      </c>
    </row>
    <row r="1066" spans="1:14" ht="14.4" customHeight="1" x14ac:dyDescent="0.3">
      <c r="A1066" s="430" t="s">
        <v>737</v>
      </c>
      <c r="B1066" s="431" t="s">
        <v>4028</v>
      </c>
      <c r="C1066" s="432" t="s">
        <v>2816</v>
      </c>
      <c r="D1066" s="433" t="s">
        <v>4048</v>
      </c>
      <c r="E1066" s="432" t="s">
        <v>388</v>
      </c>
      <c r="F1066" s="433" t="s">
        <v>4075</v>
      </c>
      <c r="G1066" s="432" t="s">
        <v>381</v>
      </c>
      <c r="H1066" s="432" t="s">
        <v>2844</v>
      </c>
      <c r="I1066" s="432" t="s">
        <v>2845</v>
      </c>
      <c r="J1066" s="432" t="s">
        <v>2846</v>
      </c>
      <c r="K1066" s="432" t="s">
        <v>2847</v>
      </c>
      <c r="L1066" s="434">
        <v>6050.0099999999993</v>
      </c>
      <c r="M1066" s="434">
        <v>1</v>
      </c>
      <c r="N1066" s="435">
        <v>6050.0099999999993</v>
      </c>
    </row>
    <row r="1067" spans="1:14" ht="14.4" customHeight="1" x14ac:dyDescent="0.3">
      <c r="A1067" s="430" t="s">
        <v>737</v>
      </c>
      <c r="B1067" s="431" t="s">
        <v>4028</v>
      </c>
      <c r="C1067" s="432" t="s">
        <v>2816</v>
      </c>
      <c r="D1067" s="433" t="s">
        <v>4048</v>
      </c>
      <c r="E1067" s="432" t="s">
        <v>388</v>
      </c>
      <c r="F1067" s="433" t="s">
        <v>4075</v>
      </c>
      <c r="G1067" s="432" t="s">
        <v>381</v>
      </c>
      <c r="H1067" s="432" t="s">
        <v>2516</v>
      </c>
      <c r="I1067" s="432" t="s">
        <v>2517</v>
      </c>
      <c r="J1067" s="432" t="s">
        <v>2518</v>
      </c>
      <c r="K1067" s="432" t="s">
        <v>589</v>
      </c>
      <c r="L1067" s="434">
        <v>2799.9997638523641</v>
      </c>
      <c r="M1067" s="434">
        <v>18.5</v>
      </c>
      <c r="N1067" s="435">
        <v>51799.995631268735</v>
      </c>
    </row>
    <row r="1068" spans="1:14" ht="14.4" customHeight="1" x14ac:dyDescent="0.3">
      <c r="A1068" s="430" t="s">
        <v>737</v>
      </c>
      <c r="B1068" s="431" t="s">
        <v>4028</v>
      </c>
      <c r="C1068" s="432" t="s">
        <v>2816</v>
      </c>
      <c r="D1068" s="433" t="s">
        <v>4048</v>
      </c>
      <c r="E1068" s="432" t="s">
        <v>388</v>
      </c>
      <c r="F1068" s="433" t="s">
        <v>4075</v>
      </c>
      <c r="G1068" s="432" t="s">
        <v>381</v>
      </c>
      <c r="H1068" s="432" t="s">
        <v>485</v>
      </c>
      <c r="I1068" s="432" t="s">
        <v>486</v>
      </c>
      <c r="J1068" s="432" t="s">
        <v>487</v>
      </c>
      <c r="K1068" s="432" t="s">
        <v>488</v>
      </c>
      <c r="L1068" s="434">
        <v>7226.6686456144735</v>
      </c>
      <c r="M1068" s="434">
        <v>13</v>
      </c>
      <c r="N1068" s="435">
        <v>93946.69239298816</v>
      </c>
    </row>
    <row r="1069" spans="1:14" ht="14.4" customHeight="1" x14ac:dyDescent="0.3">
      <c r="A1069" s="430" t="s">
        <v>737</v>
      </c>
      <c r="B1069" s="431" t="s">
        <v>4028</v>
      </c>
      <c r="C1069" s="432" t="s">
        <v>2816</v>
      </c>
      <c r="D1069" s="433" t="s">
        <v>4048</v>
      </c>
      <c r="E1069" s="432" t="s">
        <v>388</v>
      </c>
      <c r="F1069" s="433" t="s">
        <v>4075</v>
      </c>
      <c r="G1069" s="432" t="s">
        <v>381</v>
      </c>
      <c r="H1069" s="432" t="s">
        <v>489</v>
      </c>
      <c r="I1069" s="432" t="s">
        <v>490</v>
      </c>
      <c r="J1069" s="432" t="s">
        <v>487</v>
      </c>
      <c r="K1069" s="432" t="s">
        <v>491</v>
      </c>
      <c r="L1069" s="434">
        <v>1335.5406918436724</v>
      </c>
      <c r="M1069" s="434">
        <v>37</v>
      </c>
      <c r="N1069" s="435">
        <v>49415.005598215881</v>
      </c>
    </row>
    <row r="1070" spans="1:14" ht="14.4" customHeight="1" x14ac:dyDescent="0.3">
      <c r="A1070" s="430" t="s">
        <v>737</v>
      </c>
      <c r="B1070" s="431" t="s">
        <v>4028</v>
      </c>
      <c r="C1070" s="432" t="s">
        <v>2816</v>
      </c>
      <c r="D1070" s="433" t="s">
        <v>4048</v>
      </c>
      <c r="E1070" s="432" t="s">
        <v>388</v>
      </c>
      <c r="F1070" s="433" t="s">
        <v>4075</v>
      </c>
      <c r="G1070" s="432" t="s">
        <v>381</v>
      </c>
      <c r="H1070" s="432" t="s">
        <v>1540</v>
      </c>
      <c r="I1070" s="432" t="s">
        <v>1540</v>
      </c>
      <c r="J1070" s="432" t="s">
        <v>1541</v>
      </c>
      <c r="K1070" s="432" t="s">
        <v>1542</v>
      </c>
      <c r="L1070" s="434">
        <v>179.80999999999997</v>
      </c>
      <c r="M1070" s="434">
        <v>4</v>
      </c>
      <c r="N1070" s="435">
        <v>719.2399999999999</v>
      </c>
    </row>
    <row r="1071" spans="1:14" ht="14.4" customHeight="1" x14ac:dyDescent="0.3">
      <c r="A1071" s="430" t="s">
        <v>737</v>
      </c>
      <c r="B1071" s="431" t="s">
        <v>4028</v>
      </c>
      <c r="C1071" s="432" t="s">
        <v>2816</v>
      </c>
      <c r="D1071" s="433" t="s">
        <v>4048</v>
      </c>
      <c r="E1071" s="432" t="s">
        <v>388</v>
      </c>
      <c r="F1071" s="433" t="s">
        <v>4075</v>
      </c>
      <c r="G1071" s="432" t="s">
        <v>381</v>
      </c>
      <c r="H1071" s="432" t="s">
        <v>2525</v>
      </c>
      <c r="I1071" s="432" t="s">
        <v>2526</v>
      </c>
      <c r="J1071" s="432" t="s">
        <v>2527</v>
      </c>
      <c r="K1071" s="432" t="s">
        <v>2508</v>
      </c>
      <c r="L1071" s="434">
        <v>36.598307028405401</v>
      </c>
      <c r="M1071" s="434">
        <v>440</v>
      </c>
      <c r="N1071" s="435">
        <v>16103.255092498377</v>
      </c>
    </row>
    <row r="1072" spans="1:14" ht="14.4" customHeight="1" x14ac:dyDescent="0.3">
      <c r="A1072" s="430" t="s">
        <v>737</v>
      </c>
      <c r="B1072" s="431" t="s">
        <v>4028</v>
      </c>
      <c r="C1072" s="432" t="s">
        <v>2816</v>
      </c>
      <c r="D1072" s="433" t="s">
        <v>4048</v>
      </c>
      <c r="E1072" s="432" t="s">
        <v>388</v>
      </c>
      <c r="F1072" s="433" t="s">
        <v>4075</v>
      </c>
      <c r="G1072" s="432" t="s">
        <v>381</v>
      </c>
      <c r="H1072" s="432" t="s">
        <v>2530</v>
      </c>
      <c r="I1072" s="432" t="s">
        <v>2531</v>
      </c>
      <c r="J1072" s="432" t="s">
        <v>2532</v>
      </c>
      <c r="K1072" s="432" t="s">
        <v>589</v>
      </c>
      <c r="L1072" s="434">
        <v>2838</v>
      </c>
      <c r="M1072" s="434">
        <v>4</v>
      </c>
      <c r="N1072" s="435">
        <v>11352</v>
      </c>
    </row>
    <row r="1073" spans="1:14" ht="14.4" customHeight="1" x14ac:dyDescent="0.3">
      <c r="A1073" s="430" t="s">
        <v>737</v>
      </c>
      <c r="B1073" s="431" t="s">
        <v>4028</v>
      </c>
      <c r="C1073" s="432" t="s">
        <v>2816</v>
      </c>
      <c r="D1073" s="433" t="s">
        <v>4048</v>
      </c>
      <c r="E1073" s="432" t="s">
        <v>388</v>
      </c>
      <c r="F1073" s="433" t="s">
        <v>4075</v>
      </c>
      <c r="G1073" s="432" t="s">
        <v>381</v>
      </c>
      <c r="H1073" s="432" t="s">
        <v>492</v>
      </c>
      <c r="I1073" s="432" t="s">
        <v>493</v>
      </c>
      <c r="J1073" s="432" t="s">
        <v>494</v>
      </c>
      <c r="K1073" s="432" t="s">
        <v>495</v>
      </c>
      <c r="L1073" s="434">
        <v>83.129999999999967</v>
      </c>
      <c r="M1073" s="434">
        <v>3</v>
      </c>
      <c r="N1073" s="435">
        <v>249.3899999999999</v>
      </c>
    </row>
    <row r="1074" spans="1:14" ht="14.4" customHeight="1" x14ac:dyDescent="0.3">
      <c r="A1074" s="430" t="s">
        <v>737</v>
      </c>
      <c r="B1074" s="431" t="s">
        <v>4028</v>
      </c>
      <c r="C1074" s="432" t="s">
        <v>2816</v>
      </c>
      <c r="D1074" s="433" t="s">
        <v>4048</v>
      </c>
      <c r="E1074" s="432" t="s">
        <v>388</v>
      </c>
      <c r="F1074" s="433" t="s">
        <v>4075</v>
      </c>
      <c r="G1074" s="432" t="s">
        <v>381</v>
      </c>
      <c r="H1074" s="432" t="s">
        <v>1546</v>
      </c>
      <c r="I1074" s="432" t="s">
        <v>1547</v>
      </c>
      <c r="J1074" s="432" t="s">
        <v>1548</v>
      </c>
      <c r="K1074" s="432" t="s">
        <v>1549</v>
      </c>
      <c r="L1074" s="434">
        <v>176.64468186764827</v>
      </c>
      <c r="M1074" s="434">
        <v>29</v>
      </c>
      <c r="N1074" s="435">
        <v>5122.6957741617998</v>
      </c>
    </row>
    <row r="1075" spans="1:14" ht="14.4" customHeight="1" x14ac:dyDescent="0.3">
      <c r="A1075" s="430" t="s">
        <v>737</v>
      </c>
      <c r="B1075" s="431" t="s">
        <v>4028</v>
      </c>
      <c r="C1075" s="432" t="s">
        <v>2816</v>
      </c>
      <c r="D1075" s="433" t="s">
        <v>4048</v>
      </c>
      <c r="E1075" s="432" t="s">
        <v>388</v>
      </c>
      <c r="F1075" s="433" t="s">
        <v>4075</v>
      </c>
      <c r="G1075" s="432" t="s">
        <v>381</v>
      </c>
      <c r="H1075" s="432" t="s">
        <v>2848</v>
      </c>
      <c r="I1075" s="432" t="s">
        <v>2849</v>
      </c>
      <c r="J1075" s="432" t="s">
        <v>2850</v>
      </c>
      <c r="K1075" s="432" t="s">
        <v>2851</v>
      </c>
      <c r="L1075" s="434">
        <v>539.3900000000001</v>
      </c>
      <c r="M1075" s="434">
        <v>5</v>
      </c>
      <c r="N1075" s="435">
        <v>2696.9500000000003</v>
      </c>
    </row>
    <row r="1076" spans="1:14" ht="14.4" customHeight="1" x14ac:dyDescent="0.3">
      <c r="A1076" s="430" t="s">
        <v>737</v>
      </c>
      <c r="B1076" s="431" t="s">
        <v>4028</v>
      </c>
      <c r="C1076" s="432" t="s">
        <v>2816</v>
      </c>
      <c r="D1076" s="433" t="s">
        <v>4048</v>
      </c>
      <c r="E1076" s="432" t="s">
        <v>388</v>
      </c>
      <c r="F1076" s="433" t="s">
        <v>4075</v>
      </c>
      <c r="G1076" s="432" t="s">
        <v>381</v>
      </c>
      <c r="H1076" s="432" t="s">
        <v>2542</v>
      </c>
      <c r="I1076" s="432" t="s">
        <v>2543</v>
      </c>
      <c r="J1076" s="432" t="s">
        <v>2544</v>
      </c>
      <c r="K1076" s="432" t="s">
        <v>2545</v>
      </c>
      <c r="L1076" s="434">
        <v>103.49231675769023</v>
      </c>
      <c r="M1076" s="434">
        <v>102</v>
      </c>
      <c r="N1076" s="435">
        <v>10556.216309284404</v>
      </c>
    </row>
    <row r="1077" spans="1:14" ht="14.4" customHeight="1" x14ac:dyDescent="0.3">
      <c r="A1077" s="430" t="s">
        <v>737</v>
      </c>
      <c r="B1077" s="431" t="s">
        <v>4028</v>
      </c>
      <c r="C1077" s="432" t="s">
        <v>2816</v>
      </c>
      <c r="D1077" s="433" t="s">
        <v>4048</v>
      </c>
      <c r="E1077" s="432" t="s">
        <v>388</v>
      </c>
      <c r="F1077" s="433" t="s">
        <v>4075</v>
      </c>
      <c r="G1077" s="432" t="s">
        <v>381</v>
      </c>
      <c r="H1077" s="432" t="s">
        <v>512</v>
      </c>
      <c r="I1077" s="432" t="s">
        <v>394</v>
      </c>
      <c r="J1077" s="432" t="s">
        <v>513</v>
      </c>
      <c r="K1077" s="432" t="s">
        <v>514</v>
      </c>
      <c r="L1077" s="434">
        <v>65.154030303030311</v>
      </c>
      <c r="M1077" s="434">
        <v>22</v>
      </c>
      <c r="N1077" s="435">
        <v>1433.3886666666667</v>
      </c>
    </row>
    <row r="1078" spans="1:14" ht="14.4" customHeight="1" x14ac:dyDescent="0.3">
      <c r="A1078" s="430" t="s">
        <v>737</v>
      </c>
      <c r="B1078" s="431" t="s">
        <v>4028</v>
      </c>
      <c r="C1078" s="432" t="s">
        <v>2816</v>
      </c>
      <c r="D1078" s="433" t="s">
        <v>4048</v>
      </c>
      <c r="E1078" s="432" t="s">
        <v>388</v>
      </c>
      <c r="F1078" s="433" t="s">
        <v>4075</v>
      </c>
      <c r="G1078" s="432" t="s">
        <v>381</v>
      </c>
      <c r="H1078" s="432" t="s">
        <v>2552</v>
      </c>
      <c r="I1078" s="432" t="s">
        <v>2553</v>
      </c>
      <c r="J1078" s="432" t="s">
        <v>2554</v>
      </c>
      <c r="K1078" s="432"/>
      <c r="L1078" s="434">
        <v>458.47990167551768</v>
      </c>
      <c r="M1078" s="434">
        <v>158</v>
      </c>
      <c r="N1078" s="435">
        <v>72439.824464731792</v>
      </c>
    </row>
    <row r="1079" spans="1:14" ht="14.4" customHeight="1" x14ac:dyDescent="0.3">
      <c r="A1079" s="430" t="s">
        <v>737</v>
      </c>
      <c r="B1079" s="431" t="s">
        <v>4028</v>
      </c>
      <c r="C1079" s="432" t="s">
        <v>2816</v>
      </c>
      <c r="D1079" s="433" t="s">
        <v>4048</v>
      </c>
      <c r="E1079" s="432" t="s">
        <v>388</v>
      </c>
      <c r="F1079" s="433" t="s">
        <v>4075</v>
      </c>
      <c r="G1079" s="432" t="s">
        <v>381</v>
      </c>
      <c r="H1079" s="432" t="s">
        <v>2560</v>
      </c>
      <c r="I1079" s="432" t="s">
        <v>2561</v>
      </c>
      <c r="J1079" s="432" t="s">
        <v>2562</v>
      </c>
      <c r="K1079" s="432" t="s">
        <v>2563</v>
      </c>
      <c r="L1079" s="434">
        <v>117.28545454545453</v>
      </c>
      <c r="M1079" s="434">
        <v>22</v>
      </c>
      <c r="N1079" s="435">
        <v>2580.2799999999997</v>
      </c>
    </row>
    <row r="1080" spans="1:14" ht="14.4" customHeight="1" x14ac:dyDescent="0.3">
      <c r="A1080" s="430" t="s">
        <v>737</v>
      </c>
      <c r="B1080" s="431" t="s">
        <v>4028</v>
      </c>
      <c r="C1080" s="432" t="s">
        <v>2816</v>
      </c>
      <c r="D1080" s="433" t="s">
        <v>4048</v>
      </c>
      <c r="E1080" s="432" t="s">
        <v>388</v>
      </c>
      <c r="F1080" s="433" t="s">
        <v>4075</v>
      </c>
      <c r="G1080" s="432" t="s">
        <v>381</v>
      </c>
      <c r="H1080" s="432" t="s">
        <v>2564</v>
      </c>
      <c r="I1080" s="432" t="s">
        <v>394</v>
      </c>
      <c r="J1080" s="432" t="s">
        <v>2565</v>
      </c>
      <c r="K1080" s="432"/>
      <c r="L1080" s="434">
        <v>447.70000000000016</v>
      </c>
      <c r="M1080" s="434">
        <v>34</v>
      </c>
      <c r="N1080" s="435">
        <v>15221.800000000005</v>
      </c>
    </row>
    <row r="1081" spans="1:14" ht="14.4" customHeight="1" x14ac:dyDescent="0.3">
      <c r="A1081" s="430" t="s">
        <v>737</v>
      </c>
      <c r="B1081" s="431" t="s">
        <v>4028</v>
      </c>
      <c r="C1081" s="432" t="s">
        <v>2816</v>
      </c>
      <c r="D1081" s="433" t="s">
        <v>4048</v>
      </c>
      <c r="E1081" s="432" t="s">
        <v>388</v>
      </c>
      <c r="F1081" s="433" t="s">
        <v>4075</v>
      </c>
      <c r="G1081" s="432" t="s">
        <v>381</v>
      </c>
      <c r="H1081" s="432" t="s">
        <v>2566</v>
      </c>
      <c r="I1081" s="432" t="s">
        <v>2567</v>
      </c>
      <c r="J1081" s="432" t="s">
        <v>2568</v>
      </c>
      <c r="K1081" s="432" t="s">
        <v>2569</v>
      </c>
      <c r="L1081" s="434">
        <v>660</v>
      </c>
      <c r="M1081" s="434">
        <v>11</v>
      </c>
      <c r="N1081" s="435">
        <v>7260</v>
      </c>
    </row>
    <row r="1082" spans="1:14" ht="14.4" customHeight="1" x14ac:dyDescent="0.3">
      <c r="A1082" s="430" t="s">
        <v>737</v>
      </c>
      <c r="B1082" s="431" t="s">
        <v>4028</v>
      </c>
      <c r="C1082" s="432" t="s">
        <v>2816</v>
      </c>
      <c r="D1082" s="433" t="s">
        <v>4048</v>
      </c>
      <c r="E1082" s="432" t="s">
        <v>388</v>
      </c>
      <c r="F1082" s="433" t="s">
        <v>4075</v>
      </c>
      <c r="G1082" s="432" t="s">
        <v>381</v>
      </c>
      <c r="H1082" s="432" t="s">
        <v>520</v>
      </c>
      <c r="I1082" s="432" t="s">
        <v>394</v>
      </c>
      <c r="J1082" s="432" t="s">
        <v>521</v>
      </c>
      <c r="K1082" s="432"/>
      <c r="L1082" s="434">
        <v>59.964156954998387</v>
      </c>
      <c r="M1082" s="434">
        <v>161</v>
      </c>
      <c r="N1082" s="435">
        <v>9654.22926975474</v>
      </c>
    </row>
    <row r="1083" spans="1:14" ht="14.4" customHeight="1" x14ac:dyDescent="0.3">
      <c r="A1083" s="430" t="s">
        <v>737</v>
      </c>
      <c r="B1083" s="431" t="s">
        <v>4028</v>
      </c>
      <c r="C1083" s="432" t="s">
        <v>2816</v>
      </c>
      <c r="D1083" s="433" t="s">
        <v>4048</v>
      </c>
      <c r="E1083" s="432" t="s">
        <v>388</v>
      </c>
      <c r="F1083" s="433" t="s">
        <v>4075</v>
      </c>
      <c r="G1083" s="432" t="s">
        <v>381</v>
      </c>
      <c r="H1083" s="432" t="s">
        <v>2852</v>
      </c>
      <c r="I1083" s="432" t="s">
        <v>2853</v>
      </c>
      <c r="J1083" s="432" t="s">
        <v>2854</v>
      </c>
      <c r="K1083" s="432" t="s">
        <v>2855</v>
      </c>
      <c r="L1083" s="434">
        <v>453.29849999999999</v>
      </c>
      <c r="M1083" s="434">
        <v>1040</v>
      </c>
      <c r="N1083" s="435">
        <v>471430.44</v>
      </c>
    </row>
    <row r="1084" spans="1:14" ht="14.4" customHeight="1" x14ac:dyDescent="0.3">
      <c r="A1084" s="430" t="s">
        <v>737</v>
      </c>
      <c r="B1084" s="431" t="s">
        <v>4028</v>
      </c>
      <c r="C1084" s="432" t="s">
        <v>2816</v>
      </c>
      <c r="D1084" s="433" t="s">
        <v>4048</v>
      </c>
      <c r="E1084" s="432" t="s">
        <v>388</v>
      </c>
      <c r="F1084" s="433" t="s">
        <v>4075</v>
      </c>
      <c r="G1084" s="432" t="s">
        <v>381</v>
      </c>
      <c r="H1084" s="432" t="s">
        <v>1603</v>
      </c>
      <c r="I1084" s="432" t="s">
        <v>1603</v>
      </c>
      <c r="J1084" s="432" t="s">
        <v>1437</v>
      </c>
      <c r="K1084" s="432" t="s">
        <v>1604</v>
      </c>
      <c r="L1084" s="434">
        <v>412.92307120176918</v>
      </c>
      <c r="M1084" s="434">
        <v>13</v>
      </c>
      <c r="N1084" s="435">
        <v>5367.9999256229994</v>
      </c>
    </row>
    <row r="1085" spans="1:14" ht="14.4" customHeight="1" x14ac:dyDescent="0.3">
      <c r="A1085" s="430" t="s">
        <v>737</v>
      </c>
      <c r="B1085" s="431" t="s">
        <v>4028</v>
      </c>
      <c r="C1085" s="432" t="s">
        <v>2816</v>
      </c>
      <c r="D1085" s="433" t="s">
        <v>4048</v>
      </c>
      <c r="E1085" s="432" t="s">
        <v>388</v>
      </c>
      <c r="F1085" s="433" t="s">
        <v>4075</v>
      </c>
      <c r="G1085" s="432" t="s">
        <v>381</v>
      </c>
      <c r="H1085" s="432" t="s">
        <v>2606</v>
      </c>
      <c r="I1085" s="432" t="s">
        <v>394</v>
      </c>
      <c r="J1085" s="432" t="s">
        <v>2607</v>
      </c>
      <c r="K1085" s="432"/>
      <c r="L1085" s="434">
        <v>30.779999999999994</v>
      </c>
      <c r="M1085" s="434">
        <v>1</v>
      </c>
      <c r="N1085" s="435">
        <v>30.779999999999994</v>
      </c>
    </row>
    <row r="1086" spans="1:14" ht="14.4" customHeight="1" x14ac:dyDescent="0.3">
      <c r="A1086" s="430" t="s">
        <v>737</v>
      </c>
      <c r="B1086" s="431" t="s">
        <v>4028</v>
      </c>
      <c r="C1086" s="432" t="s">
        <v>2816</v>
      </c>
      <c r="D1086" s="433" t="s">
        <v>4048</v>
      </c>
      <c r="E1086" s="432" t="s">
        <v>388</v>
      </c>
      <c r="F1086" s="433" t="s">
        <v>4075</v>
      </c>
      <c r="G1086" s="432" t="s">
        <v>381</v>
      </c>
      <c r="H1086" s="432" t="s">
        <v>2610</v>
      </c>
      <c r="I1086" s="432" t="s">
        <v>2610</v>
      </c>
      <c r="J1086" s="432" t="s">
        <v>2611</v>
      </c>
      <c r="K1086" s="432" t="s">
        <v>2612</v>
      </c>
      <c r="L1086" s="434">
        <v>151.55999999999995</v>
      </c>
      <c r="M1086" s="434">
        <v>1</v>
      </c>
      <c r="N1086" s="435">
        <v>151.55999999999995</v>
      </c>
    </row>
    <row r="1087" spans="1:14" ht="14.4" customHeight="1" x14ac:dyDescent="0.3">
      <c r="A1087" s="430" t="s">
        <v>737</v>
      </c>
      <c r="B1087" s="431" t="s">
        <v>4028</v>
      </c>
      <c r="C1087" s="432" t="s">
        <v>2816</v>
      </c>
      <c r="D1087" s="433" t="s">
        <v>4048</v>
      </c>
      <c r="E1087" s="432" t="s">
        <v>388</v>
      </c>
      <c r="F1087" s="433" t="s">
        <v>4075</v>
      </c>
      <c r="G1087" s="432" t="s">
        <v>381</v>
      </c>
      <c r="H1087" s="432" t="s">
        <v>2856</v>
      </c>
      <c r="I1087" s="432" t="s">
        <v>2856</v>
      </c>
      <c r="J1087" s="432" t="s">
        <v>2857</v>
      </c>
      <c r="K1087" s="432" t="s">
        <v>2858</v>
      </c>
      <c r="L1087" s="434">
        <v>590.70000000000005</v>
      </c>
      <c r="M1087" s="434">
        <v>1</v>
      </c>
      <c r="N1087" s="435">
        <v>590.70000000000005</v>
      </c>
    </row>
    <row r="1088" spans="1:14" ht="14.4" customHeight="1" x14ac:dyDescent="0.3">
      <c r="A1088" s="430" t="s">
        <v>737</v>
      </c>
      <c r="B1088" s="431" t="s">
        <v>4028</v>
      </c>
      <c r="C1088" s="432" t="s">
        <v>2816</v>
      </c>
      <c r="D1088" s="433" t="s">
        <v>4048</v>
      </c>
      <c r="E1088" s="432" t="s">
        <v>388</v>
      </c>
      <c r="F1088" s="433" t="s">
        <v>4075</v>
      </c>
      <c r="G1088" s="432" t="s">
        <v>381</v>
      </c>
      <c r="H1088" s="432" t="s">
        <v>1682</v>
      </c>
      <c r="I1088" s="432" t="s">
        <v>1682</v>
      </c>
      <c r="J1088" s="432" t="s">
        <v>1683</v>
      </c>
      <c r="K1088" s="432" t="s">
        <v>935</v>
      </c>
      <c r="L1088" s="434">
        <v>62.210000000000008</v>
      </c>
      <c r="M1088" s="434">
        <v>12</v>
      </c>
      <c r="N1088" s="435">
        <v>746.5200000000001</v>
      </c>
    </row>
    <row r="1089" spans="1:14" ht="14.4" customHeight="1" x14ac:dyDescent="0.3">
      <c r="A1089" s="430" t="s">
        <v>737</v>
      </c>
      <c r="B1089" s="431" t="s">
        <v>4028</v>
      </c>
      <c r="C1089" s="432" t="s">
        <v>2816</v>
      </c>
      <c r="D1089" s="433" t="s">
        <v>4048</v>
      </c>
      <c r="E1089" s="432" t="s">
        <v>388</v>
      </c>
      <c r="F1089" s="433" t="s">
        <v>4075</v>
      </c>
      <c r="G1089" s="432" t="s">
        <v>381</v>
      </c>
      <c r="H1089" s="432" t="s">
        <v>1698</v>
      </c>
      <c r="I1089" s="432" t="s">
        <v>394</v>
      </c>
      <c r="J1089" s="432" t="s">
        <v>1699</v>
      </c>
      <c r="K1089" s="432"/>
      <c r="L1089" s="434">
        <v>45.829946429944719</v>
      </c>
      <c r="M1089" s="434">
        <v>24</v>
      </c>
      <c r="N1089" s="435">
        <v>1099.9187143186732</v>
      </c>
    </row>
    <row r="1090" spans="1:14" ht="14.4" customHeight="1" x14ac:dyDescent="0.3">
      <c r="A1090" s="430" t="s">
        <v>737</v>
      </c>
      <c r="B1090" s="431" t="s">
        <v>4028</v>
      </c>
      <c r="C1090" s="432" t="s">
        <v>2816</v>
      </c>
      <c r="D1090" s="433" t="s">
        <v>4048</v>
      </c>
      <c r="E1090" s="432" t="s">
        <v>388</v>
      </c>
      <c r="F1090" s="433" t="s">
        <v>4075</v>
      </c>
      <c r="G1090" s="432" t="s">
        <v>381</v>
      </c>
      <c r="H1090" s="432" t="s">
        <v>2859</v>
      </c>
      <c r="I1090" s="432" t="s">
        <v>2859</v>
      </c>
      <c r="J1090" s="432" t="s">
        <v>2860</v>
      </c>
      <c r="K1090" s="432" t="s">
        <v>2861</v>
      </c>
      <c r="L1090" s="434">
        <v>199.97927471400146</v>
      </c>
      <c r="M1090" s="434">
        <v>15</v>
      </c>
      <c r="N1090" s="435">
        <v>2999.6891207100221</v>
      </c>
    </row>
    <row r="1091" spans="1:14" ht="14.4" customHeight="1" x14ac:dyDescent="0.3">
      <c r="A1091" s="430" t="s">
        <v>737</v>
      </c>
      <c r="B1091" s="431" t="s">
        <v>4028</v>
      </c>
      <c r="C1091" s="432" t="s">
        <v>2816</v>
      </c>
      <c r="D1091" s="433" t="s">
        <v>4048</v>
      </c>
      <c r="E1091" s="432" t="s">
        <v>388</v>
      </c>
      <c r="F1091" s="433" t="s">
        <v>4075</v>
      </c>
      <c r="G1091" s="432" t="s">
        <v>381</v>
      </c>
      <c r="H1091" s="432" t="s">
        <v>1703</v>
      </c>
      <c r="I1091" s="432" t="s">
        <v>1703</v>
      </c>
      <c r="J1091" s="432" t="s">
        <v>1704</v>
      </c>
      <c r="K1091" s="432" t="s">
        <v>1705</v>
      </c>
      <c r="L1091" s="434">
        <v>264.99</v>
      </c>
      <c r="M1091" s="434">
        <v>8</v>
      </c>
      <c r="N1091" s="435">
        <v>2119.92</v>
      </c>
    </row>
    <row r="1092" spans="1:14" ht="14.4" customHeight="1" x14ac:dyDescent="0.3">
      <c r="A1092" s="430" t="s">
        <v>737</v>
      </c>
      <c r="B1092" s="431" t="s">
        <v>4028</v>
      </c>
      <c r="C1092" s="432" t="s">
        <v>2816</v>
      </c>
      <c r="D1092" s="433" t="s">
        <v>4048</v>
      </c>
      <c r="E1092" s="432" t="s">
        <v>388</v>
      </c>
      <c r="F1092" s="433" t="s">
        <v>4075</v>
      </c>
      <c r="G1092" s="432" t="s">
        <v>381</v>
      </c>
      <c r="H1092" s="432" t="s">
        <v>1706</v>
      </c>
      <c r="I1092" s="432" t="s">
        <v>1706</v>
      </c>
      <c r="J1092" s="432" t="s">
        <v>1707</v>
      </c>
      <c r="K1092" s="432" t="s">
        <v>1708</v>
      </c>
      <c r="L1092" s="434">
        <v>220.30000000000013</v>
      </c>
      <c r="M1092" s="434">
        <v>1</v>
      </c>
      <c r="N1092" s="435">
        <v>220.30000000000013</v>
      </c>
    </row>
    <row r="1093" spans="1:14" ht="14.4" customHeight="1" x14ac:dyDescent="0.3">
      <c r="A1093" s="430" t="s">
        <v>737</v>
      </c>
      <c r="B1093" s="431" t="s">
        <v>4028</v>
      </c>
      <c r="C1093" s="432" t="s">
        <v>2816</v>
      </c>
      <c r="D1093" s="433" t="s">
        <v>4048</v>
      </c>
      <c r="E1093" s="432" t="s">
        <v>388</v>
      </c>
      <c r="F1093" s="433" t="s">
        <v>4075</v>
      </c>
      <c r="G1093" s="432" t="s">
        <v>1764</v>
      </c>
      <c r="H1093" s="432" t="s">
        <v>1886</v>
      </c>
      <c r="I1093" s="432" t="s">
        <v>1887</v>
      </c>
      <c r="J1093" s="432" t="s">
        <v>1777</v>
      </c>
      <c r="K1093" s="432" t="s">
        <v>1888</v>
      </c>
      <c r="L1093" s="434">
        <v>129.33000000000001</v>
      </c>
      <c r="M1093" s="434">
        <v>3</v>
      </c>
      <c r="N1093" s="435">
        <v>387.99</v>
      </c>
    </row>
    <row r="1094" spans="1:14" ht="14.4" customHeight="1" x14ac:dyDescent="0.3">
      <c r="A1094" s="430" t="s">
        <v>737</v>
      </c>
      <c r="B1094" s="431" t="s">
        <v>4028</v>
      </c>
      <c r="C1094" s="432" t="s">
        <v>2816</v>
      </c>
      <c r="D1094" s="433" t="s">
        <v>4048</v>
      </c>
      <c r="E1094" s="432" t="s">
        <v>388</v>
      </c>
      <c r="F1094" s="433" t="s">
        <v>4075</v>
      </c>
      <c r="G1094" s="432" t="s">
        <v>1764</v>
      </c>
      <c r="H1094" s="432" t="s">
        <v>2658</v>
      </c>
      <c r="I1094" s="432" t="s">
        <v>2659</v>
      </c>
      <c r="J1094" s="432" t="s">
        <v>1773</v>
      </c>
      <c r="K1094" s="432" t="s">
        <v>2660</v>
      </c>
      <c r="L1094" s="434">
        <v>171.7037</v>
      </c>
      <c r="M1094" s="434">
        <v>10</v>
      </c>
      <c r="N1094" s="435">
        <v>1717.037</v>
      </c>
    </row>
    <row r="1095" spans="1:14" ht="14.4" customHeight="1" x14ac:dyDescent="0.3">
      <c r="A1095" s="430" t="s">
        <v>737</v>
      </c>
      <c r="B1095" s="431" t="s">
        <v>4028</v>
      </c>
      <c r="C1095" s="432" t="s">
        <v>2816</v>
      </c>
      <c r="D1095" s="433" t="s">
        <v>4048</v>
      </c>
      <c r="E1095" s="432" t="s">
        <v>388</v>
      </c>
      <c r="F1095" s="433" t="s">
        <v>4075</v>
      </c>
      <c r="G1095" s="432" t="s">
        <v>1764</v>
      </c>
      <c r="H1095" s="432" t="s">
        <v>1986</v>
      </c>
      <c r="I1095" s="432" t="s">
        <v>1987</v>
      </c>
      <c r="J1095" s="432" t="s">
        <v>1988</v>
      </c>
      <c r="K1095" s="432" t="s">
        <v>1989</v>
      </c>
      <c r="L1095" s="434">
        <v>150.81157480763514</v>
      </c>
      <c r="M1095" s="434">
        <v>65</v>
      </c>
      <c r="N1095" s="435">
        <v>9802.7523624962832</v>
      </c>
    </row>
    <row r="1096" spans="1:14" ht="14.4" customHeight="1" x14ac:dyDescent="0.3">
      <c r="A1096" s="430" t="s">
        <v>737</v>
      </c>
      <c r="B1096" s="431" t="s">
        <v>4028</v>
      </c>
      <c r="C1096" s="432" t="s">
        <v>2816</v>
      </c>
      <c r="D1096" s="433" t="s">
        <v>4048</v>
      </c>
      <c r="E1096" s="432" t="s">
        <v>388</v>
      </c>
      <c r="F1096" s="433" t="s">
        <v>4075</v>
      </c>
      <c r="G1096" s="432" t="s">
        <v>1764</v>
      </c>
      <c r="H1096" s="432" t="s">
        <v>2668</v>
      </c>
      <c r="I1096" s="432" t="s">
        <v>2669</v>
      </c>
      <c r="J1096" s="432" t="s">
        <v>2670</v>
      </c>
      <c r="K1096" s="432" t="s">
        <v>2671</v>
      </c>
      <c r="L1096" s="434">
        <v>690.49922990146183</v>
      </c>
      <c r="M1096" s="434">
        <v>140</v>
      </c>
      <c r="N1096" s="435">
        <v>96669.892186204655</v>
      </c>
    </row>
    <row r="1097" spans="1:14" ht="14.4" customHeight="1" x14ac:dyDescent="0.3">
      <c r="A1097" s="430" t="s">
        <v>737</v>
      </c>
      <c r="B1097" s="431" t="s">
        <v>4028</v>
      </c>
      <c r="C1097" s="432" t="s">
        <v>2816</v>
      </c>
      <c r="D1097" s="433" t="s">
        <v>4048</v>
      </c>
      <c r="E1097" s="432" t="s">
        <v>388</v>
      </c>
      <c r="F1097" s="433" t="s">
        <v>4075</v>
      </c>
      <c r="G1097" s="432" t="s">
        <v>1764</v>
      </c>
      <c r="H1097" s="432" t="s">
        <v>2004</v>
      </c>
      <c r="I1097" s="432" t="s">
        <v>2005</v>
      </c>
      <c r="J1097" s="432" t="s">
        <v>2006</v>
      </c>
      <c r="K1097" s="432" t="s">
        <v>2007</v>
      </c>
      <c r="L1097" s="434">
        <v>301.32234513821595</v>
      </c>
      <c r="M1097" s="434">
        <v>8</v>
      </c>
      <c r="N1097" s="435">
        <v>2410.5787611057276</v>
      </c>
    </row>
    <row r="1098" spans="1:14" ht="14.4" customHeight="1" x14ac:dyDescent="0.3">
      <c r="A1098" s="430" t="s">
        <v>737</v>
      </c>
      <c r="B1098" s="431" t="s">
        <v>4028</v>
      </c>
      <c r="C1098" s="432" t="s">
        <v>2816</v>
      </c>
      <c r="D1098" s="433" t="s">
        <v>4048</v>
      </c>
      <c r="E1098" s="432" t="s">
        <v>388</v>
      </c>
      <c r="F1098" s="433" t="s">
        <v>4075</v>
      </c>
      <c r="G1098" s="432" t="s">
        <v>1764</v>
      </c>
      <c r="H1098" s="432" t="s">
        <v>2012</v>
      </c>
      <c r="I1098" s="432" t="s">
        <v>2012</v>
      </c>
      <c r="J1098" s="432" t="s">
        <v>2013</v>
      </c>
      <c r="K1098" s="432" t="s">
        <v>2014</v>
      </c>
      <c r="L1098" s="434">
        <v>2408.6117647058823</v>
      </c>
      <c r="M1098" s="434">
        <v>34</v>
      </c>
      <c r="N1098" s="435">
        <v>81892.800000000003</v>
      </c>
    </row>
    <row r="1099" spans="1:14" ht="14.4" customHeight="1" x14ac:dyDescent="0.3">
      <c r="A1099" s="430" t="s">
        <v>737</v>
      </c>
      <c r="B1099" s="431" t="s">
        <v>4028</v>
      </c>
      <c r="C1099" s="432" t="s">
        <v>2816</v>
      </c>
      <c r="D1099" s="433" t="s">
        <v>4048</v>
      </c>
      <c r="E1099" s="432" t="s">
        <v>388</v>
      </c>
      <c r="F1099" s="433" t="s">
        <v>4075</v>
      </c>
      <c r="G1099" s="432" t="s">
        <v>1764</v>
      </c>
      <c r="H1099" s="432" t="s">
        <v>2077</v>
      </c>
      <c r="I1099" s="432" t="s">
        <v>2077</v>
      </c>
      <c r="J1099" s="432" t="s">
        <v>2078</v>
      </c>
      <c r="K1099" s="432" t="s">
        <v>2079</v>
      </c>
      <c r="L1099" s="434">
        <v>67.91</v>
      </c>
      <c r="M1099" s="434">
        <v>2</v>
      </c>
      <c r="N1099" s="435">
        <v>135.82</v>
      </c>
    </row>
    <row r="1100" spans="1:14" ht="14.4" customHeight="1" x14ac:dyDescent="0.3">
      <c r="A1100" s="430" t="s">
        <v>737</v>
      </c>
      <c r="B1100" s="431" t="s">
        <v>4028</v>
      </c>
      <c r="C1100" s="432" t="s">
        <v>2816</v>
      </c>
      <c r="D1100" s="433" t="s">
        <v>4048</v>
      </c>
      <c r="E1100" s="432" t="s">
        <v>388</v>
      </c>
      <c r="F1100" s="433" t="s">
        <v>4075</v>
      </c>
      <c r="G1100" s="432" t="s">
        <v>1764</v>
      </c>
      <c r="H1100" s="432" t="s">
        <v>2080</v>
      </c>
      <c r="I1100" s="432" t="s">
        <v>2080</v>
      </c>
      <c r="J1100" s="432" t="s">
        <v>2081</v>
      </c>
      <c r="K1100" s="432" t="s">
        <v>2082</v>
      </c>
      <c r="L1100" s="434">
        <v>67.319984261630054</v>
      </c>
      <c r="M1100" s="434">
        <v>6</v>
      </c>
      <c r="N1100" s="435">
        <v>403.91990556978033</v>
      </c>
    </row>
    <row r="1101" spans="1:14" ht="14.4" customHeight="1" x14ac:dyDescent="0.3">
      <c r="A1101" s="430" t="s">
        <v>737</v>
      </c>
      <c r="B1101" s="431" t="s">
        <v>4028</v>
      </c>
      <c r="C1101" s="432" t="s">
        <v>2816</v>
      </c>
      <c r="D1101" s="433" t="s">
        <v>4048</v>
      </c>
      <c r="E1101" s="432" t="s">
        <v>388</v>
      </c>
      <c r="F1101" s="433" t="s">
        <v>4075</v>
      </c>
      <c r="G1101" s="432" t="s">
        <v>1764</v>
      </c>
      <c r="H1101" s="432" t="s">
        <v>2697</v>
      </c>
      <c r="I1101" s="432" t="s">
        <v>2697</v>
      </c>
      <c r="J1101" s="432" t="s">
        <v>2081</v>
      </c>
      <c r="K1101" s="432" t="s">
        <v>2698</v>
      </c>
      <c r="L1101" s="434">
        <v>129.03</v>
      </c>
      <c r="M1101" s="434">
        <v>7</v>
      </c>
      <c r="N1101" s="435">
        <v>903.21</v>
      </c>
    </row>
    <row r="1102" spans="1:14" ht="14.4" customHeight="1" x14ac:dyDescent="0.3">
      <c r="A1102" s="430" t="s">
        <v>737</v>
      </c>
      <c r="B1102" s="431" t="s">
        <v>4028</v>
      </c>
      <c r="C1102" s="432" t="s">
        <v>2816</v>
      </c>
      <c r="D1102" s="433" t="s">
        <v>4048</v>
      </c>
      <c r="E1102" s="432" t="s">
        <v>2120</v>
      </c>
      <c r="F1102" s="433" t="s">
        <v>4078</v>
      </c>
      <c r="G1102" s="432" t="s">
        <v>381</v>
      </c>
      <c r="H1102" s="432" t="s">
        <v>2121</v>
      </c>
      <c r="I1102" s="432" t="s">
        <v>2122</v>
      </c>
      <c r="J1102" s="432" t="s">
        <v>2123</v>
      </c>
      <c r="K1102" s="432" t="s">
        <v>2124</v>
      </c>
      <c r="L1102" s="434">
        <v>10665.169999999998</v>
      </c>
      <c r="M1102" s="434">
        <v>2</v>
      </c>
      <c r="N1102" s="435">
        <v>21330.339999999997</v>
      </c>
    </row>
    <row r="1103" spans="1:14" ht="14.4" customHeight="1" x14ac:dyDescent="0.3">
      <c r="A1103" s="430" t="s">
        <v>737</v>
      </c>
      <c r="B1103" s="431" t="s">
        <v>4028</v>
      </c>
      <c r="C1103" s="432" t="s">
        <v>2816</v>
      </c>
      <c r="D1103" s="433" t="s">
        <v>4048</v>
      </c>
      <c r="E1103" s="432" t="s">
        <v>559</v>
      </c>
      <c r="F1103" s="433" t="s">
        <v>4076</v>
      </c>
      <c r="G1103" s="432" t="s">
        <v>381</v>
      </c>
      <c r="H1103" s="432" t="s">
        <v>575</v>
      </c>
      <c r="I1103" s="432" t="s">
        <v>575</v>
      </c>
      <c r="J1103" s="432" t="s">
        <v>576</v>
      </c>
      <c r="K1103" s="432" t="s">
        <v>577</v>
      </c>
      <c r="L1103" s="434">
        <v>1936.22</v>
      </c>
      <c r="M1103" s="434">
        <v>12</v>
      </c>
      <c r="N1103" s="435">
        <v>23234.639999999999</v>
      </c>
    </row>
    <row r="1104" spans="1:14" ht="14.4" customHeight="1" x14ac:dyDescent="0.3">
      <c r="A1104" s="430" t="s">
        <v>2862</v>
      </c>
      <c r="B1104" s="431" t="s">
        <v>4029</v>
      </c>
      <c r="C1104" s="432" t="s">
        <v>2863</v>
      </c>
      <c r="D1104" s="433" t="s">
        <v>4049</v>
      </c>
      <c r="E1104" s="432" t="s">
        <v>388</v>
      </c>
      <c r="F1104" s="433" t="s">
        <v>4075</v>
      </c>
      <c r="G1104" s="432" t="s">
        <v>381</v>
      </c>
      <c r="H1104" s="432" t="s">
        <v>445</v>
      </c>
      <c r="I1104" s="432" t="s">
        <v>394</v>
      </c>
      <c r="J1104" s="432" t="s">
        <v>446</v>
      </c>
      <c r="K1104" s="432"/>
      <c r="L1104" s="434">
        <v>76.395099113475368</v>
      </c>
      <c r="M1104" s="434">
        <v>4</v>
      </c>
      <c r="N1104" s="435">
        <v>305.58039645390147</v>
      </c>
    </row>
    <row r="1105" spans="1:14" ht="14.4" customHeight="1" x14ac:dyDescent="0.3">
      <c r="A1105" s="430" t="s">
        <v>2862</v>
      </c>
      <c r="B1105" s="431" t="s">
        <v>4029</v>
      </c>
      <c r="C1105" s="432" t="s">
        <v>2863</v>
      </c>
      <c r="D1105" s="433" t="s">
        <v>4049</v>
      </c>
      <c r="E1105" s="432" t="s">
        <v>388</v>
      </c>
      <c r="F1105" s="433" t="s">
        <v>4075</v>
      </c>
      <c r="G1105" s="432" t="s">
        <v>381</v>
      </c>
      <c r="H1105" s="432" t="s">
        <v>2864</v>
      </c>
      <c r="I1105" s="432" t="s">
        <v>394</v>
      </c>
      <c r="J1105" s="432" t="s">
        <v>2865</v>
      </c>
      <c r="K1105" s="432"/>
      <c r="L1105" s="434">
        <v>50.608657946192274</v>
      </c>
      <c r="M1105" s="434">
        <v>3</v>
      </c>
      <c r="N1105" s="435">
        <v>151.82597383857683</v>
      </c>
    </row>
    <row r="1106" spans="1:14" ht="14.4" customHeight="1" x14ac:dyDescent="0.3">
      <c r="A1106" s="430" t="s">
        <v>2866</v>
      </c>
      <c r="B1106" s="431" t="s">
        <v>4030</v>
      </c>
      <c r="C1106" s="432" t="s">
        <v>2867</v>
      </c>
      <c r="D1106" s="433" t="s">
        <v>4050</v>
      </c>
      <c r="E1106" s="432" t="s">
        <v>388</v>
      </c>
      <c r="F1106" s="433" t="s">
        <v>4075</v>
      </c>
      <c r="G1106" s="432" t="s">
        <v>381</v>
      </c>
      <c r="H1106" s="432" t="s">
        <v>421</v>
      </c>
      <c r="I1106" s="432" t="s">
        <v>394</v>
      </c>
      <c r="J1106" s="432" t="s">
        <v>422</v>
      </c>
      <c r="K1106" s="432"/>
      <c r="L1106" s="434">
        <v>97.846681905239635</v>
      </c>
      <c r="M1106" s="434">
        <v>161</v>
      </c>
      <c r="N1106" s="435">
        <v>15753.315786743582</v>
      </c>
    </row>
    <row r="1107" spans="1:14" ht="14.4" customHeight="1" x14ac:dyDescent="0.3">
      <c r="A1107" s="430" t="s">
        <v>2866</v>
      </c>
      <c r="B1107" s="431" t="s">
        <v>4030</v>
      </c>
      <c r="C1107" s="432" t="s">
        <v>2867</v>
      </c>
      <c r="D1107" s="433" t="s">
        <v>4050</v>
      </c>
      <c r="E1107" s="432" t="s">
        <v>388</v>
      </c>
      <c r="F1107" s="433" t="s">
        <v>4075</v>
      </c>
      <c r="G1107" s="432" t="s">
        <v>381</v>
      </c>
      <c r="H1107" s="432" t="s">
        <v>436</v>
      </c>
      <c r="I1107" s="432" t="s">
        <v>394</v>
      </c>
      <c r="J1107" s="432" t="s">
        <v>437</v>
      </c>
      <c r="K1107" s="432"/>
      <c r="L1107" s="434">
        <v>48.629643708811606</v>
      </c>
      <c r="M1107" s="434">
        <v>5</v>
      </c>
      <c r="N1107" s="435">
        <v>243.14821854405804</v>
      </c>
    </row>
    <row r="1108" spans="1:14" ht="14.4" customHeight="1" x14ac:dyDescent="0.3">
      <c r="A1108" s="430" t="s">
        <v>2866</v>
      </c>
      <c r="B1108" s="431" t="s">
        <v>4030</v>
      </c>
      <c r="C1108" s="432" t="s">
        <v>2867</v>
      </c>
      <c r="D1108" s="433" t="s">
        <v>4050</v>
      </c>
      <c r="E1108" s="432" t="s">
        <v>388</v>
      </c>
      <c r="F1108" s="433" t="s">
        <v>4075</v>
      </c>
      <c r="G1108" s="432" t="s">
        <v>381</v>
      </c>
      <c r="H1108" s="432" t="s">
        <v>2868</v>
      </c>
      <c r="I1108" s="432" t="s">
        <v>394</v>
      </c>
      <c r="J1108" s="432" t="s">
        <v>2869</v>
      </c>
      <c r="K1108" s="432" t="s">
        <v>2870</v>
      </c>
      <c r="L1108" s="434">
        <v>75.020024909183206</v>
      </c>
      <c r="M1108" s="434">
        <v>4</v>
      </c>
      <c r="N1108" s="435">
        <v>300.08009963673283</v>
      </c>
    </row>
    <row r="1109" spans="1:14" ht="14.4" customHeight="1" x14ac:dyDescent="0.3">
      <c r="A1109" s="430" t="s">
        <v>2866</v>
      </c>
      <c r="B1109" s="431" t="s">
        <v>4030</v>
      </c>
      <c r="C1109" s="432" t="s">
        <v>2867</v>
      </c>
      <c r="D1109" s="433" t="s">
        <v>4050</v>
      </c>
      <c r="E1109" s="432" t="s">
        <v>388</v>
      </c>
      <c r="F1109" s="433" t="s">
        <v>4075</v>
      </c>
      <c r="G1109" s="432" t="s">
        <v>381</v>
      </c>
      <c r="H1109" s="432" t="s">
        <v>1543</v>
      </c>
      <c r="I1109" s="432" t="s">
        <v>1544</v>
      </c>
      <c r="J1109" s="432" t="s">
        <v>498</v>
      </c>
      <c r="K1109" s="432" t="s">
        <v>1545</v>
      </c>
      <c r="L1109" s="434">
        <v>63.649999999999977</v>
      </c>
      <c r="M1109" s="434">
        <v>3</v>
      </c>
      <c r="N1109" s="435">
        <v>190.94999999999993</v>
      </c>
    </row>
    <row r="1110" spans="1:14" ht="14.4" customHeight="1" x14ac:dyDescent="0.3">
      <c r="A1110" s="430" t="s">
        <v>2866</v>
      </c>
      <c r="B1110" s="431" t="s">
        <v>4030</v>
      </c>
      <c r="C1110" s="432" t="s">
        <v>2867</v>
      </c>
      <c r="D1110" s="433" t="s">
        <v>4050</v>
      </c>
      <c r="E1110" s="432" t="s">
        <v>388</v>
      </c>
      <c r="F1110" s="433" t="s">
        <v>4075</v>
      </c>
      <c r="G1110" s="432" t="s">
        <v>381</v>
      </c>
      <c r="H1110" s="432" t="s">
        <v>517</v>
      </c>
      <c r="I1110" s="432" t="s">
        <v>394</v>
      </c>
      <c r="J1110" s="432" t="s">
        <v>518</v>
      </c>
      <c r="K1110" s="432" t="s">
        <v>519</v>
      </c>
      <c r="L1110" s="434">
        <v>75.01946732467934</v>
      </c>
      <c r="M1110" s="434">
        <v>10</v>
      </c>
      <c r="N1110" s="435">
        <v>750.1946732467934</v>
      </c>
    </row>
    <row r="1111" spans="1:14" ht="14.4" customHeight="1" x14ac:dyDescent="0.3">
      <c r="A1111" s="430" t="s">
        <v>2866</v>
      </c>
      <c r="B1111" s="431" t="s">
        <v>4030</v>
      </c>
      <c r="C1111" s="432" t="s">
        <v>2867</v>
      </c>
      <c r="D1111" s="433" t="s">
        <v>4050</v>
      </c>
      <c r="E1111" s="432" t="s">
        <v>388</v>
      </c>
      <c r="F1111" s="433" t="s">
        <v>4075</v>
      </c>
      <c r="G1111" s="432" t="s">
        <v>381</v>
      </c>
      <c r="H1111" s="432" t="s">
        <v>528</v>
      </c>
      <c r="I1111" s="432" t="s">
        <v>394</v>
      </c>
      <c r="J1111" s="432" t="s">
        <v>529</v>
      </c>
      <c r="K1111" s="432"/>
      <c r="L1111" s="434">
        <v>206.21339849582893</v>
      </c>
      <c r="M1111" s="434">
        <v>168</v>
      </c>
      <c r="N1111" s="435">
        <v>34643.850947299259</v>
      </c>
    </row>
    <row r="1112" spans="1:14" ht="14.4" customHeight="1" x14ac:dyDescent="0.3">
      <c r="A1112" s="430" t="s">
        <v>2866</v>
      </c>
      <c r="B1112" s="431" t="s">
        <v>4030</v>
      </c>
      <c r="C1112" s="432" t="s">
        <v>2867</v>
      </c>
      <c r="D1112" s="433" t="s">
        <v>4050</v>
      </c>
      <c r="E1112" s="432" t="s">
        <v>388</v>
      </c>
      <c r="F1112" s="433" t="s">
        <v>4075</v>
      </c>
      <c r="G1112" s="432" t="s">
        <v>381</v>
      </c>
      <c r="H1112" s="432" t="s">
        <v>539</v>
      </c>
      <c r="I1112" s="432" t="s">
        <v>394</v>
      </c>
      <c r="J1112" s="432" t="s">
        <v>540</v>
      </c>
      <c r="K1112" s="432" t="s">
        <v>541</v>
      </c>
      <c r="L1112" s="434">
        <v>65.664149128376437</v>
      </c>
      <c r="M1112" s="434">
        <v>9</v>
      </c>
      <c r="N1112" s="435">
        <v>590.97734215538799</v>
      </c>
    </row>
    <row r="1113" spans="1:14" ht="14.4" customHeight="1" x14ac:dyDescent="0.3">
      <c r="A1113" s="430" t="s">
        <v>2866</v>
      </c>
      <c r="B1113" s="431" t="s">
        <v>4030</v>
      </c>
      <c r="C1113" s="432" t="s">
        <v>2871</v>
      </c>
      <c r="D1113" s="433" t="s">
        <v>4051</v>
      </c>
      <c r="E1113" s="432" t="s">
        <v>388</v>
      </c>
      <c r="F1113" s="433" t="s">
        <v>4075</v>
      </c>
      <c r="G1113" s="432" t="s">
        <v>381</v>
      </c>
      <c r="H1113" s="432" t="s">
        <v>421</v>
      </c>
      <c r="I1113" s="432" t="s">
        <v>394</v>
      </c>
      <c r="J1113" s="432" t="s">
        <v>422</v>
      </c>
      <c r="K1113" s="432"/>
      <c r="L1113" s="434">
        <v>88.474800000000002</v>
      </c>
      <c r="M1113" s="434">
        <v>20</v>
      </c>
      <c r="N1113" s="435">
        <v>1769.4960000000001</v>
      </c>
    </row>
    <row r="1114" spans="1:14" ht="14.4" customHeight="1" x14ac:dyDescent="0.3">
      <c r="A1114" s="430" t="s">
        <v>2866</v>
      </c>
      <c r="B1114" s="431" t="s">
        <v>4030</v>
      </c>
      <c r="C1114" s="432" t="s">
        <v>2871</v>
      </c>
      <c r="D1114" s="433" t="s">
        <v>4051</v>
      </c>
      <c r="E1114" s="432" t="s">
        <v>388</v>
      </c>
      <c r="F1114" s="433" t="s">
        <v>4075</v>
      </c>
      <c r="G1114" s="432" t="s">
        <v>381</v>
      </c>
      <c r="H1114" s="432" t="s">
        <v>517</v>
      </c>
      <c r="I1114" s="432" t="s">
        <v>394</v>
      </c>
      <c r="J1114" s="432" t="s">
        <v>518</v>
      </c>
      <c r="K1114" s="432" t="s">
        <v>519</v>
      </c>
      <c r="L1114" s="434">
        <v>75.020101200730068</v>
      </c>
      <c r="M1114" s="434">
        <v>5</v>
      </c>
      <c r="N1114" s="435">
        <v>375.10050600365037</v>
      </c>
    </row>
    <row r="1115" spans="1:14" ht="14.4" customHeight="1" x14ac:dyDescent="0.3">
      <c r="A1115" s="430" t="s">
        <v>2866</v>
      </c>
      <c r="B1115" s="431" t="s">
        <v>4030</v>
      </c>
      <c r="C1115" s="432" t="s">
        <v>2871</v>
      </c>
      <c r="D1115" s="433" t="s">
        <v>4051</v>
      </c>
      <c r="E1115" s="432" t="s">
        <v>388</v>
      </c>
      <c r="F1115" s="433" t="s">
        <v>4075</v>
      </c>
      <c r="G1115" s="432" t="s">
        <v>381</v>
      </c>
      <c r="H1115" s="432" t="s">
        <v>528</v>
      </c>
      <c r="I1115" s="432" t="s">
        <v>394</v>
      </c>
      <c r="J1115" s="432" t="s">
        <v>529</v>
      </c>
      <c r="K1115" s="432"/>
      <c r="L1115" s="434">
        <v>201.37960990183859</v>
      </c>
      <c r="M1115" s="434">
        <v>20</v>
      </c>
      <c r="N1115" s="435">
        <v>4027.5921980367721</v>
      </c>
    </row>
    <row r="1116" spans="1:14" ht="14.4" customHeight="1" x14ac:dyDescent="0.3">
      <c r="A1116" s="430" t="s">
        <v>2872</v>
      </c>
      <c r="B1116" s="431" t="s">
        <v>4031</v>
      </c>
      <c r="C1116" s="432" t="s">
        <v>2873</v>
      </c>
      <c r="D1116" s="433" t="s">
        <v>4052</v>
      </c>
      <c r="E1116" s="432" t="s">
        <v>388</v>
      </c>
      <c r="F1116" s="433" t="s">
        <v>4075</v>
      </c>
      <c r="G1116" s="432"/>
      <c r="H1116" s="432" t="s">
        <v>739</v>
      </c>
      <c r="I1116" s="432" t="s">
        <v>740</v>
      </c>
      <c r="J1116" s="432" t="s">
        <v>741</v>
      </c>
      <c r="K1116" s="432" t="s">
        <v>742</v>
      </c>
      <c r="L1116" s="434">
        <v>94.809999999999988</v>
      </c>
      <c r="M1116" s="434">
        <v>1</v>
      </c>
      <c r="N1116" s="435">
        <v>94.809999999999988</v>
      </c>
    </row>
    <row r="1117" spans="1:14" ht="14.4" customHeight="1" x14ac:dyDescent="0.3">
      <c r="A1117" s="430" t="s">
        <v>2872</v>
      </c>
      <c r="B1117" s="431" t="s">
        <v>4031</v>
      </c>
      <c r="C1117" s="432" t="s">
        <v>2873</v>
      </c>
      <c r="D1117" s="433" t="s">
        <v>4052</v>
      </c>
      <c r="E1117" s="432" t="s">
        <v>388</v>
      </c>
      <c r="F1117" s="433" t="s">
        <v>4075</v>
      </c>
      <c r="G1117" s="432"/>
      <c r="H1117" s="432" t="s">
        <v>743</v>
      </c>
      <c r="I1117" s="432" t="s">
        <v>744</v>
      </c>
      <c r="J1117" s="432" t="s">
        <v>745</v>
      </c>
      <c r="K1117" s="432" t="s">
        <v>746</v>
      </c>
      <c r="L1117" s="434">
        <v>161.78</v>
      </c>
      <c r="M1117" s="434">
        <v>1</v>
      </c>
      <c r="N1117" s="435">
        <v>161.78</v>
      </c>
    </row>
    <row r="1118" spans="1:14" ht="14.4" customHeight="1" x14ac:dyDescent="0.3">
      <c r="A1118" s="430" t="s">
        <v>2872</v>
      </c>
      <c r="B1118" s="431" t="s">
        <v>4031</v>
      </c>
      <c r="C1118" s="432" t="s">
        <v>2873</v>
      </c>
      <c r="D1118" s="433" t="s">
        <v>4052</v>
      </c>
      <c r="E1118" s="432" t="s">
        <v>388</v>
      </c>
      <c r="F1118" s="433" t="s">
        <v>4075</v>
      </c>
      <c r="G1118" s="432"/>
      <c r="H1118" s="432" t="s">
        <v>2343</v>
      </c>
      <c r="I1118" s="432" t="s">
        <v>2344</v>
      </c>
      <c r="J1118" s="432" t="s">
        <v>760</v>
      </c>
      <c r="K1118" s="432" t="s">
        <v>2345</v>
      </c>
      <c r="L1118" s="434">
        <v>117.48941356516919</v>
      </c>
      <c r="M1118" s="434">
        <v>5</v>
      </c>
      <c r="N1118" s="435">
        <v>587.44706782584592</v>
      </c>
    </row>
    <row r="1119" spans="1:14" ht="14.4" customHeight="1" x14ac:dyDescent="0.3">
      <c r="A1119" s="430" t="s">
        <v>2872</v>
      </c>
      <c r="B1119" s="431" t="s">
        <v>4031</v>
      </c>
      <c r="C1119" s="432" t="s">
        <v>2873</v>
      </c>
      <c r="D1119" s="433" t="s">
        <v>4052</v>
      </c>
      <c r="E1119" s="432" t="s">
        <v>388</v>
      </c>
      <c r="F1119" s="433" t="s">
        <v>4075</v>
      </c>
      <c r="G1119" s="432"/>
      <c r="H1119" s="432" t="s">
        <v>2874</v>
      </c>
      <c r="I1119" s="432" t="s">
        <v>2875</v>
      </c>
      <c r="J1119" s="432" t="s">
        <v>2876</v>
      </c>
      <c r="K1119" s="432" t="s">
        <v>2877</v>
      </c>
      <c r="L1119" s="434">
        <v>58.669999999999966</v>
      </c>
      <c r="M1119" s="434">
        <v>1</v>
      </c>
      <c r="N1119" s="435">
        <v>58.669999999999966</v>
      </c>
    </row>
    <row r="1120" spans="1:14" ht="14.4" customHeight="1" x14ac:dyDescent="0.3">
      <c r="A1120" s="430" t="s">
        <v>2872</v>
      </c>
      <c r="B1120" s="431" t="s">
        <v>4031</v>
      </c>
      <c r="C1120" s="432" t="s">
        <v>2873</v>
      </c>
      <c r="D1120" s="433" t="s">
        <v>4052</v>
      </c>
      <c r="E1120" s="432" t="s">
        <v>388</v>
      </c>
      <c r="F1120" s="433" t="s">
        <v>4075</v>
      </c>
      <c r="G1120" s="432"/>
      <c r="H1120" s="432" t="s">
        <v>2878</v>
      </c>
      <c r="I1120" s="432" t="s">
        <v>2879</v>
      </c>
      <c r="J1120" s="432" t="s">
        <v>2880</v>
      </c>
      <c r="K1120" s="432" t="s">
        <v>2881</v>
      </c>
      <c r="L1120" s="434">
        <v>68.779999999999987</v>
      </c>
      <c r="M1120" s="434">
        <v>2</v>
      </c>
      <c r="N1120" s="435">
        <v>137.55999999999997</v>
      </c>
    </row>
    <row r="1121" spans="1:14" ht="14.4" customHeight="1" x14ac:dyDescent="0.3">
      <c r="A1121" s="430" t="s">
        <v>2872</v>
      </c>
      <c r="B1121" s="431" t="s">
        <v>4031</v>
      </c>
      <c r="C1121" s="432" t="s">
        <v>2873</v>
      </c>
      <c r="D1121" s="433" t="s">
        <v>4052</v>
      </c>
      <c r="E1121" s="432" t="s">
        <v>388</v>
      </c>
      <c r="F1121" s="433" t="s">
        <v>4075</v>
      </c>
      <c r="G1121" s="432"/>
      <c r="H1121" s="432" t="s">
        <v>758</v>
      </c>
      <c r="I1121" s="432" t="s">
        <v>759</v>
      </c>
      <c r="J1121" s="432" t="s">
        <v>760</v>
      </c>
      <c r="K1121" s="432" t="s">
        <v>761</v>
      </c>
      <c r="L1121" s="434">
        <v>73.94</v>
      </c>
      <c r="M1121" s="434">
        <v>8</v>
      </c>
      <c r="N1121" s="435">
        <v>591.52</v>
      </c>
    </row>
    <row r="1122" spans="1:14" ht="14.4" customHeight="1" x14ac:dyDescent="0.3">
      <c r="A1122" s="430" t="s">
        <v>2872</v>
      </c>
      <c r="B1122" s="431" t="s">
        <v>4031</v>
      </c>
      <c r="C1122" s="432" t="s">
        <v>2873</v>
      </c>
      <c r="D1122" s="433" t="s">
        <v>4052</v>
      </c>
      <c r="E1122" s="432" t="s">
        <v>388</v>
      </c>
      <c r="F1122" s="433" t="s">
        <v>4075</v>
      </c>
      <c r="G1122" s="432"/>
      <c r="H1122" s="432" t="s">
        <v>2882</v>
      </c>
      <c r="I1122" s="432" t="s">
        <v>2883</v>
      </c>
      <c r="J1122" s="432" t="s">
        <v>2884</v>
      </c>
      <c r="K1122" s="432" t="s">
        <v>2885</v>
      </c>
      <c r="L1122" s="434">
        <v>162.96534482758619</v>
      </c>
      <c r="M1122" s="434">
        <v>116</v>
      </c>
      <c r="N1122" s="435">
        <v>18903.98</v>
      </c>
    </row>
    <row r="1123" spans="1:14" ht="14.4" customHeight="1" x14ac:dyDescent="0.3">
      <c r="A1123" s="430" t="s">
        <v>2872</v>
      </c>
      <c r="B1123" s="431" t="s">
        <v>4031</v>
      </c>
      <c r="C1123" s="432" t="s">
        <v>2873</v>
      </c>
      <c r="D1123" s="433" t="s">
        <v>4052</v>
      </c>
      <c r="E1123" s="432" t="s">
        <v>388</v>
      </c>
      <c r="F1123" s="433" t="s">
        <v>4075</v>
      </c>
      <c r="G1123" s="432"/>
      <c r="H1123" s="432" t="s">
        <v>2886</v>
      </c>
      <c r="I1123" s="432" t="s">
        <v>2887</v>
      </c>
      <c r="J1123" s="432" t="s">
        <v>2888</v>
      </c>
      <c r="K1123" s="432" t="s">
        <v>2881</v>
      </c>
      <c r="L1123" s="434">
        <v>68.78</v>
      </c>
      <c r="M1123" s="434">
        <v>3</v>
      </c>
      <c r="N1123" s="435">
        <v>206.34</v>
      </c>
    </row>
    <row r="1124" spans="1:14" ht="14.4" customHeight="1" x14ac:dyDescent="0.3">
      <c r="A1124" s="430" t="s">
        <v>2872</v>
      </c>
      <c r="B1124" s="431" t="s">
        <v>4031</v>
      </c>
      <c r="C1124" s="432" t="s">
        <v>2873</v>
      </c>
      <c r="D1124" s="433" t="s">
        <v>4052</v>
      </c>
      <c r="E1124" s="432" t="s">
        <v>388</v>
      </c>
      <c r="F1124" s="433" t="s">
        <v>4075</v>
      </c>
      <c r="G1124" s="432"/>
      <c r="H1124" s="432" t="s">
        <v>2889</v>
      </c>
      <c r="I1124" s="432" t="s">
        <v>2890</v>
      </c>
      <c r="J1124" s="432" t="s">
        <v>772</v>
      </c>
      <c r="K1124" s="432" t="s">
        <v>2891</v>
      </c>
      <c r="L1124" s="434">
        <v>910.12999999999988</v>
      </c>
      <c r="M1124" s="434">
        <v>5</v>
      </c>
      <c r="N1124" s="435">
        <v>4550.6499999999996</v>
      </c>
    </row>
    <row r="1125" spans="1:14" ht="14.4" customHeight="1" x14ac:dyDescent="0.3">
      <c r="A1125" s="430" t="s">
        <v>2872</v>
      </c>
      <c r="B1125" s="431" t="s">
        <v>4031</v>
      </c>
      <c r="C1125" s="432" t="s">
        <v>2873</v>
      </c>
      <c r="D1125" s="433" t="s">
        <v>4052</v>
      </c>
      <c r="E1125" s="432" t="s">
        <v>388</v>
      </c>
      <c r="F1125" s="433" t="s">
        <v>4075</v>
      </c>
      <c r="G1125" s="432"/>
      <c r="H1125" s="432" t="s">
        <v>2892</v>
      </c>
      <c r="I1125" s="432" t="s">
        <v>2893</v>
      </c>
      <c r="J1125" s="432" t="s">
        <v>2894</v>
      </c>
      <c r="K1125" s="432" t="s">
        <v>2895</v>
      </c>
      <c r="L1125" s="434">
        <v>107.27995296574204</v>
      </c>
      <c r="M1125" s="434">
        <v>1</v>
      </c>
      <c r="N1125" s="435">
        <v>107.27995296574204</v>
      </c>
    </row>
    <row r="1126" spans="1:14" ht="14.4" customHeight="1" x14ac:dyDescent="0.3">
      <c r="A1126" s="430" t="s">
        <v>2872</v>
      </c>
      <c r="B1126" s="431" t="s">
        <v>4031</v>
      </c>
      <c r="C1126" s="432" t="s">
        <v>2873</v>
      </c>
      <c r="D1126" s="433" t="s">
        <v>4052</v>
      </c>
      <c r="E1126" s="432" t="s">
        <v>388</v>
      </c>
      <c r="F1126" s="433" t="s">
        <v>4075</v>
      </c>
      <c r="G1126" s="432"/>
      <c r="H1126" s="432" t="s">
        <v>2896</v>
      </c>
      <c r="I1126" s="432" t="s">
        <v>2896</v>
      </c>
      <c r="J1126" s="432" t="s">
        <v>2897</v>
      </c>
      <c r="K1126" s="432" t="s">
        <v>2898</v>
      </c>
      <c r="L1126" s="434">
        <v>29.84</v>
      </c>
      <c r="M1126" s="434">
        <v>1</v>
      </c>
      <c r="N1126" s="435">
        <v>29.84</v>
      </c>
    </row>
    <row r="1127" spans="1:14" ht="14.4" customHeight="1" x14ac:dyDescent="0.3">
      <c r="A1127" s="430" t="s">
        <v>2872</v>
      </c>
      <c r="B1127" s="431" t="s">
        <v>4031</v>
      </c>
      <c r="C1127" s="432" t="s">
        <v>2873</v>
      </c>
      <c r="D1127" s="433" t="s">
        <v>4052</v>
      </c>
      <c r="E1127" s="432" t="s">
        <v>388</v>
      </c>
      <c r="F1127" s="433" t="s">
        <v>4075</v>
      </c>
      <c r="G1127" s="432"/>
      <c r="H1127" s="432" t="s">
        <v>2899</v>
      </c>
      <c r="I1127" s="432" t="s">
        <v>2900</v>
      </c>
      <c r="J1127" s="432" t="s">
        <v>2901</v>
      </c>
      <c r="K1127" s="432" t="s">
        <v>873</v>
      </c>
      <c r="L1127" s="434">
        <v>26.87</v>
      </c>
      <c r="M1127" s="434">
        <v>3</v>
      </c>
      <c r="N1127" s="435">
        <v>80.61</v>
      </c>
    </row>
    <row r="1128" spans="1:14" ht="14.4" customHeight="1" x14ac:dyDescent="0.3">
      <c r="A1128" s="430" t="s">
        <v>2872</v>
      </c>
      <c r="B1128" s="431" t="s">
        <v>4031</v>
      </c>
      <c r="C1128" s="432" t="s">
        <v>2873</v>
      </c>
      <c r="D1128" s="433" t="s">
        <v>4052</v>
      </c>
      <c r="E1128" s="432" t="s">
        <v>388</v>
      </c>
      <c r="F1128" s="433" t="s">
        <v>4075</v>
      </c>
      <c r="G1128" s="432"/>
      <c r="H1128" s="432" t="s">
        <v>2902</v>
      </c>
      <c r="I1128" s="432" t="s">
        <v>2902</v>
      </c>
      <c r="J1128" s="432" t="s">
        <v>2903</v>
      </c>
      <c r="K1128" s="432" t="s">
        <v>2904</v>
      </c>
      <c r="L1128" s="434">
        <v>496.16944000000001</v>
      </c>
      <c r="M1128" s="434">
        <v>25</v>
      </c>
      <c r="N1128" s="435">
        <v>12404.236000000001</v>
      </c>
    </row>
    <row r="1129" spans="1:14" ht="14.4" customHeight="1" x14ac:dyDescent="0.3">
      <c r="A1129" s="430" t="s">
        <v>2872</v>
      </c>
      <c r="B1129" s="431" t="s">
        <v>4031</v>
      </c>
      <c r="C1129" s="432" t="s">
        <v>2873</v>
      </c>
      <c r="D1129" s="433" t="s">
        <v>4052</v>
      </c>
      <c r="E1129" s="432" t="s">
        <v>388</v>
      </c>
      <c r="F1129" s="433" t="s">
        <v>4075</v>
      </c>
      <c r="G1129" s="432"/>
      <c r="H1129" s="432" t="s">
        <v>2905</v>
      </c>
      <c r="I1129" s="432" t="s">
        <v>2905</v>
      </c>
      <c r="J1129" s="432" t="s">
        <v>2906</v>
      </c>
      <c r="K1129" s="432" t="s">
        <v>2907</v>
      </c>
      <c r="L1129" s="434">
        <v>75.040000000000035</v>
      </c>
      <c r="M1129" s="434">
        <v>2</v>
      </c>
      <c r="N1129" s="435">
        <v>150.08000000000007</v>
      </c>
    </row>
    <row r="1130" spans="1:14" ht="14.4" customHeight="1" x14ac:dyDescent="0.3">
      <c r="A1130" s="430" t="s">
        <v>2872</v>
      </c>
      <c r="B1130" s="431" t="s">
        <v>4031</v>
      </c>
      <c r="C1130" s="432" t="s">
        <v>2873</v>
      </c>
      <c r="D1130" s="433" t="s">
        <v>4052</v>
      </c>
      <c r="E1130" s="432" t="s">
        <v>388</v>
      </c>
      <c r="F1130" s="433" t="s">
        <v>4075</v>
      </c>
      <c r="G1130" s="432"/>
      <c r="H1130" s="432" t="s">
        <v>2908</v>
      </c>
      <c r="I1130" s="432" t="s">
        <v>2908</v>
      </c>
      <c r="J1130" s="432" t="s">
        <v>1570</v>
      </c>
      <c r="K1130" s="432" t="s">
        <v>2252</v>
      </c>
      <c r="L1130" s="434">
        <v>103.32000000000002</v>
      </c>
      <c r="M1130" s="434">
        <v>1</v>
      </c>
      <c r="N1130" s="435">
        <v>103.32000000000002</v>
      </c>
    </row>
    <row r="1131" spans="1:14" ht="14.4" customHeight="1" x14ac:dyDescent="0.3">
      <c r="A1131" s="430" t="s">
        <v>2872</v>
      </c>
      <c r="B1131" s="431" t="s">
        <v>4031</v>
      </c>
      <c r="C1131" s="432" t="s">
        <v>2873</v>
      </c>
      <c r="D1131" s="433" t="s">
        <v>4052</v>
      </c>
      <c r="E1131" s="432" t="s">
        <v>388</v>
      </c>
      <c r="F1131" s="433" t="s">
        <v>4075</v>
      </c>
      <c r="G1131" s="432"/>
      <c r="H1131" s="432" t="s">
        <v>2909</v>
      </c>
      <c r="I1131" s="432" t="s">
        <v>2910</v>
      </c>
      <c r="J1131" s="432" t="s">
        <v>2911</v>
      </c>
      <c r="K1131" s="432" t="s">
        <v>2912</v>
      </c>
      <c r="L1131" s="434">
        <v>59.435000000000002</v>
      </c>
      <c r="M1131" s="434">
        <v>2</v>
      </c>
      <c r="N1131" s="435">
        <v>118.87</v>
      </c>
    </row>
    <row r="1132" spans="1:14" ht="14.4" customHeight="1" x14ac:dyDescent="0.3">
      <c r="A1132" s="430" t="s">
        <v>2872</v>
      </c>
      <c r="B1132" s="431" t="s">
        <v>4031</v>
      </c>
      <c r="C1132" s="432" t="s">
        <v>2873</v>
      </c>
      <c r="D1132" s="433" t="s">
        <v>4052</v>
      </c>
      <c r="E1132" s="432" t="s">
        <v>388</v>
      </c>
      <c r="F1132" s="433" t="s">
        <v>4075</v>
      </c>
      <c r="G1132" s="432"/>
      <c r="H1132" s="432" t="s">
        <v>2913</v>
      </c>
      <c r="I1132" s="432" t="s">
        <v>2913</v>
      </c>
      <c r="J1132" s="432" t="s">
        <v>2914</v>
      </c>
      <c r="K1132" s="432" t="s">
        <v>2915</v>
      </c>
      <c r="L1132" s="434">
        <v>145.75</v>
      </c>
      <c r="M1132" s="434">
        <v>1</v>
      </c>
      <c r="N1132" s="435">
        <v>145.75</v>
      </c>
    </row>
    <row r="1133" spans="1:14" ht="14.4" customHeight="1" x14ac:dyDescent="0.3">
      <c r="A1133" s="430" t="s">
        <v>2872</v>
      </c>
      <c r="B1133" s="431" t="s">
        <v>4031</v>
      </c>
      <c r="C1133" s="432" t="s">
        <v>2873</v>
      </c>
      <c r="D1133" s="433" t="s">
        <v>4052</v>
      </c>
      <c r="E1133" s="432" t="s">
        <v>388</v>
      </c>
      <c r="F1133" s="433" t="s">
        <v>4075</v>
      </c>
      <c r="G1133" s="432" t="s">
        <v>381</v>
      </c>
      <c r="H1133" s="432" t="s">
        <v>781</v>
      </c>
      <c r="I1133" s="432" t="s">
        <v>781</v>
      </c>
      <c r="J1133" s="432" t="s">
        <v>782</v>
      </c>
      <c r="K1133" s="432" t="s">
        <v>783</v>
      </c>
      <c r="L1133" s="434">
        <v>171.5996987294514</v>
      </c>
      <c r="M1133" s="434">
        <v>122</v>
      </c>
      <c r="N1133" s="435">
        <v>20935.163244993073</v>
      </c>
    </row>
    <row r="1134" spans="1:14" ht="14.4" customHeight="1" x14ac:dyDescent="0.3">
      <c r="A1134" s="430" t="s">
        <v>2872</v>
      </c>
      <c r="B1134" s="431" t="s">
        <v>4031</v>
      </c>
      <c r="C1134" s="432" t="s">
        <v>2873</v>
      </c>
      <c r="D1134" s="433" t="s">
        <v>4052</v>
      </c>
      <c r="E1134" s="432" t="s">
        <v>388</v>
      </c>
      <c r="F1134" s="433" t="s">
        <v>4075</v>
      </c>
      <c r="G1134" s="432" t="s">
        <v>381</v>
      </c>
      <c r="H1134" s="432" t="s">
        <v>784</v>
      </c>
      <c r="I1134" s="432" t="s">
        <v>784</v>
      </c>
      <c r="J1134" s="432" t="s">
        <v>785</v>
      </c>
      <c r="K1134" s="432" t="s">
        <v>786</v>
      </c>
      <c r="L1134" s="434">
        <v>173.6900011259778</v>
      </c>
      <c r="M1134" s="434">
        <v>225</v>
      </c>
      <c r="N1134" s="435">
        <v>39080.250253345002</v>
      </c>
    </row>
    <row r="1135" spans="1:14" ht="14.4" customHeight="1" x14ac:dyDescent="0.3">
      <c r="A1135" s="430" t="s">
        <v>2872</v>
      </c>
      <c r="B1135" s="431" t="s">
        <v>4031</v>
      </c>
      <c r="C1135" s="432" t="s">
        <v>2873</v>
      </c>
      <c r="D1135" s="433" t="s">
        <v>4052</v>
      </c>
      <c r="E1135" s="432" t="s">
        <v>388</v>
      </c>
      <c r="F1135" s="433" t="s">
        <v>4075</v>
      </c>
      <c r="G1135" s="432" t="s">
        <v>381</v>
      </c>
      <c r="H1135" s="432" t="s">
        <v>787</v>
      </c>
      <c r="I1135" s="432" t="s">
        <v>787</v>
      </c>
      <c r="J1135" s="432" t="s">
        <v>429</v>
      </c>
      <c r="K1135" s="432" t="s">
        <v>786</v>
      </c>
      <c r="L1135" s="434">
        <v>142.9999984557179</v>
      </c>
      <c r="M1135" s="434">
        <v>35</v>
      </c>
      <c r="N1135" s="435">
        <v>5004.9999459501269</v>
      </c>
    </row>
    <row r="1136" spans="1:14" ht="14.4" customHeight="1" x14ac:dyDescent="0.3">
      <c r="A1136" s="430" t="s">
        <v>2872</v>
      </c>
      <c r="B1136" s="431" t="s">
        <v>4031</v>
      </c>
      <c r="C1136" s="432" t="s">
        <v>2873</v>
      </c>
      <c r="D1136" s="433" t="s">
        <v>4052</v>
      </c>
      <c r="E1136" s="432" t="s">
        <v>388</v>
      </c>
      <c r="F1136" s="433" t="s">
        <v>4075</v>
      </c>
      <c r="G1136" s="432" t="s">
        <v>381</v>
      </c>
      <c r="H1136" s="432" t="s">
        <v>788</v>
      </c>
      <c r="I1136" s="432" t="s">
        <v>788</v>
      </c>
      <c r="J1136" s="432" t="s">
        <v>429</v>
      </c>
      <c r="K1136" s="432" t="s">
        <v>789</v>
      </c>
      <c r="L1136" s="434">
        <v>126.5</v>
      </c>
      <c r="M1136" s="434">
        <v>64</v>
      </c>
      <c r="N1136" s="435">
        <v>8096</v>
      </c>
    </row>
    <row r="1137" spans="1:14" ht="14.4" customHeight="1" x14ac:dyDescent="0.3">
      <c r="A1137" s="430" t="s">
        <v>2872</v>
      </c>
      <c r="B1137" s="431" t="s">
        <v>4031</v>
      </c>
      <c r="C1137" s="432" t="s">
        <v>2873</v>
      </c>
      <c r="D1137" s="433" t="s">
        <v>4052</v>
      </c>
      <c r="E1137" s="432" t="s">
        <v>388</v>
      </c>
      <c r="F1137" s="433" t="s">
        <v>4075</v>
      </c>
      <c r="G1137" s="432" t="s">
        <v>381</v>
      </c>
      <c r="H1137" s="432" t="s">
        <v>795</v>
      </c>
      <c r="I1137" s="432" t="s">
        <v>795</v>
      </c>
      <c r="J1137" s="432" t="s">
        <v>782</v>
      </c>
      <c r="K1137" s="432" t="s">
        <v>796</v>
      </c>
      <c r="L1137" s="434">
        <v>92.950000051882952</v>
      </c>
      <c r="M1137" s="434">
        <v>260</v>
      </c>
      <c r="N1137" s="435">
        <v>24167.000013489567</v>
      </c>
    </row>
    <row r="1138" spans="1:14" ht="14.4" customHeight="1" x14ac:dyDescent="0.3">
      <c r="A1138" s="430" t="s">
        <v>2872</v>
      </c>
      <c r="B1138" s="431" t="s">
        <v>4031</v>
      </c>
      <c r="C1138" s="432" t="s">
        <v>2873</v>
      </c>
      <c r="D1138" s="433" t="s">
        <v>4052</v>
      </c>
      <c r="E1138" s="432" t="s">
        <v>388</v>
      </c>
      <c r="F1138" s="433" t="s">
        <v>4075</v>
      </c>
      <c r="G1138" s="432" t="s">
        <v>381</v>
      </c>
      <c r="H1138" s="432" t="s">
        <v>797</v>
      </c>
      <c r="I1138" s="432" t="s">
        <v>797</v>
      </c>
      <c r="J1138" s="432" t="s">
        <v>782</v>
      </c>
      <c r="K1138" s="432" t="s">
        <v>798</v>
      </c>
      <c r="L1138" s="434">
        <v>93.499526298000589</v>
      </c>
      <c r="M1138" s="434">
        <v>209</v>
      </c>
      <c r="N1138" s="435">
        <v>19541.400996282122</v>
      </c>
    </row>
    <row r="1139" spans="1:14" ht="14.4" customHeight="1" x14ac:dyDescent="0.3">
      <c r="A1139" s="430" t="s">
        <v>2872</v>
      </c>
      <c r="B1139" s="431" t="s">
        <v>4031</v>
      </c>
      <c r="C1139" s="432" t="s">
        <v>2873</v>
      </c>
      <c r="D1139" s="433" t="s">
        <v>4052</v>
      </c>
      <c r="E1139" s="432" t="s">
        <v>388</v>
      </c>
      <c r="F1139" s="433" t="s">
        <v>4075</v>
      </c>
      <c r="G1139" s="432" t="s">
        <v>381</v>
      </c>
      <c r="H1139" s="432" t="s">
        <v>799</v>
      </c>
      <c r="I1139" s="432" t="s">
        <v>800</v>
      </c>
      <c r="J1139" s="432" t="s">
        <v>801</v>
      </c>
      <c r="K1139" s="432" t="s">
        <v>802</v>
      </c>
      <c r="L1139" s="434">
        <v>38.319999999999993</v>
      </c>
      <c r="M1139" s="434">
        <v>1</v>
      </c>
      <c r="N1139" s="435">
        <v>38.319999999999993</v>
      </c>
    </row>
    <row r="1140" spans="1:14" ht="14.4" customHeight="1" x14ac:dyDescent="0.3">
      <c r="A1140" s="430" t="s">
        <v>2872</v>
      </c>
      <c r="B1140" s="431" t="s">
        <v>4031</v>
      </c>
      <c r="C1140" s="432" t="s">
        <v>2873</v>
      </c>
      <c r="D1140" s="433" t="s">
        <v>4052</v>
      </c>
      <c r="E1140" s="432" t="s">
        <v>388</v>
      </c>
      <c r="F1140" s="433" t="s">
        <v>4075</v>
      </c>
      <c r="G1140" s="432" t="s">
        <v>381</v>
      </c>
      <c r="H1140" s="432" t="s">
        <v>399</v>
      </c>
      <c r="I1140" s="432" t="s">
        <v>400</v>
      </c>
      <c r="J1140" s="432" t="s">
        <v>401</v>
      </c>
      <c r="K1140" s="432" t="s">
        <v>402</v>
      </c>
      <c r="L1140" s="434">
        <v>87.030030804840621</v>
      </c>
      <c r="M1140" s="434">
        <v>24</v>
      </c>
      <c r="N1140" s="435">
        <v>2088.7207393161748</v>
      </c>
    </row>
    <row r="1141" spans="1:14" ht="14.4" customHeight="1" x14ac:dyDescent="0.3">
      <c r="A1141" s="430" t="s">
        <v>2872</v>
      </c>
      <c r="B1141" s="431" t="s">
        <v>4031</v>
      </c>
      <c r="C1141" s="432" t="s">
        <v>2873</v>
      </c>
      <c r="D1141" s="433" t="s">
        <v>4052</v>
      </c>
      <c r="E1141" s="432" t="s">
        <v>388</v>
      </c>
      <c r="F1141" s="433" t="s">
        <v>4075</v>
      </c>
      <c r="G1141" s="432" t="s">
        <v>381</v>
      </c>
      <c r="H1141" s="432" t="s">
        <v>807</v>
      </c>
      <c r="I1141" s="432" t="s">
        <v>808</v>
      </c>
      <c r="J1141" s="432" t="s">
        <v>809</v>
      </c>
      <c r="K1141" s="432" t="s">
        <v>810</v>
      </c>
      <c r="L1141" s="434">
        <v>96.820047657371404</v>
      </c>
      <c r="M1141" s="434">
        <v>531</v>
      </c>
      <c r="N1141" s="435">
        <v>51411.445306064219</v>
      </c>
    </row>
    <row r="1142" spans="1:14" ht="14.4" customHeight="1" x14ac:dyDescent="0.3">
      <c r="A1142" s="430" t="s">
        <v>2872</v>
      </c>
      <c r="B1142" s="431" t="s">
        <v>4031</v>
      </c>
      <c r="C1142" s="432" t="s">
        <v>2873</v>
      </c>
      <c r="D1142" s="433" t="s">
        <v>4052</v>
      </c>
      <c r="E1142" s="432" t="s">
        <v>388</v>
      </c>
      <c r="F1142" s="433" t="s">
        <v>4075</v>
      </c>
      <c r="G1142" s="432" t="s">
        <v>381</v>
      </c>
      <c r="H1142" s="432" t="s">
        <v>811</v>
      </c>
      <c r="I1142" s="432" t="s">
        <v>812</v>
      </c>
      <c r="J1142" s="432" t="s">
        <v>809</v>
      </c>
      <c r="K1142" s="432" t="s">
        <v>813</v>
      </c>
      <c r="L1142" s="434">
        <v>100.7600148090757</v>
      </c>
      <c r="M1142" s="434">
        <v>45</v>
      </c>
      <c r="N1142" s="435">
        <v>4534.2006664084065</v>
      </c>
    </row>
    <row r="1143" spans="1:14" ht="14.4" customHeight="1" x14ac:dyDescent="0.3">
      <c r="A1143" s="430" t="s">
        <v>2872</v>
      </c>
      <c r="B1143" s="431" t="s">
        <v>4031</v>
      </c>
      <c r="C1143" s="432" t="s">
        <v>2873</v>
      </c>
      <c r="D1143" s="433" t="s">
        <v>4052</v>
      </c>
      <c r="E1143" s="432" t="s">
        <v>388</v>
      </c>
      <c r="F1143" s="433" t="s">
        <v>4075</v>
      </c>
      <c r="G1143" s="432" t="s">
        <v>381</v>
      </c>
      <c r="H1143" s="432" t="s">
        <v>403</v>
      </c>
      <c r="I1143" s="432" t="s">
        <v>404</v>
      </c>
      <c r="J1143" s="432" t="s">
        <v>405</v>
      </c>
      <c r="K1143" s="432" t="s">
        <v>406</v>
      </c>
      <c r="L1143" s="434">
        <v>168.11500843954602</v>
      </c>
      <c r="M1143" s="434">
        <v>19</v>
      </c>
      <c r="N1143" s="435">
        <v>3194.1851603513742</v>
      </c>
    </row>
    <row r="1144" spans="1:14" ht="14.4" customHeight="1" x14ac:dyDescent="0.3">
      <c r="A1144" s="430" t="s">
        <v>2872</v>
      </c>
      <c r="B1144" s="431" t="s">
        <v>4031</v>
      </c>
      <c r="C1144" s="432" t="s">
        <v>2873</v>
      </c>
      <c r="D1144" s="433" t="s">
        <v>4052</v>
      </c>
      <c r="E1144" s="432" t="s">
        <v>388</v>
      </c>
      <c r="F1144" s="433" t="s">
        <v>4075</v>
      </c>
      <c r="G1144" s="432" t="s">
        <v>381</v>
      </c>
      <c r="H1144" s="432" t="s">
        <v>814</v>
      </c>
      <c r="I1144" s="432" t="s">
        <v>815</v>
      </c>
      <c r="J1144" s="432" t="s">
        <v>816</v>
      </c>
      <c r="K1144" s="432" t="s">
        <v>817</v>
      </c>
      <c r="L1144" s="434">
        <v>64.539971435036563</v>
      </c>
      <c r="M1144" s="434">
        <v>380</v>
      </c>
      <c r="N1144" s="435">
        <v>24525.189145313892</v>
      </c>
    </row>
    <row r="1145" spans="1:14" ht="14.4" customHeight="1" x14ac:dyDescent="0.3">
      <c r="A1145" s="430" t="s">
        <v>2872</v>
      </c>
      <c r="B1145" s="431" t="s">
        <v>4031</v>
      </c>
      <c r="C1145" s="432" t="s">
        <v>2873</v>
      </c>
      <c r="D1145" s="433" t="s">
        <v>4052</v>
      </c>
      <c r="E1145" s="432" t="s">
        <v>388</v>
      </c>
      <c r="F1145" s="433" t="s">
        <v>4075</v>
      </c>
      <c r="G1145" s="432" t="s">
        <v>381</v>
      </c>
      <c r="H1145" s="432" t="s">
        <v>2353</v>
      </c>
      <c r="I1145" s="432" t="s">
        <v>2354</v>
      </c>
      <c r="J1145" s="432" t="s">
        <v>2355</v>
      </c>
      <c r="K1145" s="432" t="s">
        <v>2356</v>
      </c>
      <c r="L1145" s="434">
        <v>43.62</v>
      </c>
      <c r="M1145" s="434">
        <v>3</v>
      </c>
      <c r="N1145" s="435">
        <v>130.85999999999999</v>
      </c>
    </row>
    <row r="1146" spans="1:14" ht="14.4" customHeight="1" x14ac:dyDescent="0.3">
      <c r="A1146" s="430" t="s">
        <v>2872</v>
      </c>
      <c r="B1146" s="431" t="s">
        <v>4031</v>
      </c>
      <c r="C1146" s="432" t="s">
        <v>2873</v>
      </c>
      <c r="D1146" s="433" t="s">
        <v>4052</v>
      </c>
      <c r="E1146" s="432" t="s">
        <v>388</v>
      </c>
      <c r="F1146" s="433" t="s">
        <v>4075</v>
      </c>
      <c r="G1146" s="432" t="s">
        <v>381</v>
      </c>
      <c r="H1146" s="432" t="s">
        <v>407</v>
      </c>
      <c r="I1146" s="432" t="s">
        <v>408</v>
      </c>
      <c r="J1146" s="432" t="s">
        <v>409</v>
      </c>
      <c r="K1146" s="432" t="s">
        <v>410</v>
      </c>
      <c r="L1146" s="434">
        <v>75.860415171417529</v>
      </c>
      <c r="M1146" s="434">
        <v>78</v>
      </c>
      <c r="N1146" s="435">
        <v>5917.1123833705669</v>
      </c>
    </row>
    <row r="1147" spans="1:14" ht="14.4" customHeight="1" x14ac:dyDescent="0.3">
      <c r="A1147" s="430" t="s">
        <v>2872</v>
      </c>
      <c r="B1147" s="431" t="s">
        <v>4031</v>
      </c>
      <c r="C1147" s="432" t="s">
        <v>2873</v>
      </c>
      <c r="D1147" s="433" t="s">
        <v>4052</v>
      </c>
      <c r="E1147" s="432" t="s">
        <v>388</v>
      </c>
      <c r="F1147" s="433" t="s">
        <v>4075</v>
      </c>
      <c r="G1147" s="432" t="s">
        <v>381</v>
      </c>
      <c r="H1147" s="432" t="s">
        <v>2916</v>
      </c>
      <c r="I1147" s="432" t="s">
        <v>2917</v>
      </c>
      <c r="J1147" s="432" t="s">
        <v>2918</v>
      </c>
      <c r="K1147" s="432" t="s">
        <v>880</v>
      </c>
      <c r="L1147" s="434">
        <v>86.123000000000005</v>
      </c>
      <c r="M1147" s="434">
        <v>20</v>
      </c>
      <c r="N1147" s="435">
        <v>1722.46</v>
      </c>
    </row>
    <row r="1148" spans="1:14" ht="14.4" customHeight="1" x14ac:dyDescent="0.3">
      <c r="A1148" s="430" t="s">
        <v>2872</v>
      </c>
      <c r="B1148" s="431" t="s">
        <v>4031</v>
      </c>
      <c r="C1148" s="432" t="s">
        <v>2873</v>
      </c>
      <c r="D1148" s="433" t="s">
        <v>4052</v>
      </c>
      <c r="E1148" s="432" t="s">
        <v>388</v>
      </c>
      <c r="F1148" s="433" t="s">
        <v>4075</v>
      </c>
      <c r="G1148" s="432" t="s">
        <v>381</v>
      </c>
      <c r="H1148" s="432" t="s">
        <v>822</v>
      </c>
      <c r="I1148" s="432" t="s">
        <v>823</v>
      </c>
      <c r="J1148" s="432" t="s">
        <v>534</v>
      </c>
      <c r="K1148" s="432" t="s">
        <v>563</v>
      </c>
      <c r="L1148" s="434">
        <v>65.737949537576995</v>
      </c>
      <c r="M1148" s="434">
        <v>70</v>
      </c>
      <c r="N1148" s="435">
        <v>4601.6564676303897</v>
      </c>
    </row>
    <row r="1149" spans="1:14" ht="14.4" customHeight="1" x14ac:dyDescent="0.3">
      <c r="A1149" s="430" t="s">
        <v>2872</v>
      </c>
      <c r="B1149" s="431" t="s">
        <v>4031</v>
      </c>
      <c r="C1149" s="432" t="s">
        <v>2873</v>
      </c>
      <c r="D1149" s="433" t="s">
        <v>4052</v>
      </c>
      <c r="E1149" s="432" t="s">
        <v>388</v>
      </c>
      <c r="F1149" s="433" t="s">
        <v>4075</v>
      </c>
      <c r="G1149" s="432" t="s">
        <v>381</v>
      </c>
      <c r="H1149" s="432" t="s">
        <v>2357</v>
      </c>
      <c r="I1149" s="432" t="s">
        <v>2358</v>
      </c>
      <c r="J1149" s="432" t="s">
        <v>2359</v>
      </c>
      <c r="K1149" s="432" t="s">
        <v>880</v>
      </c>
      <c r="L1149" s="434">
        <v>30.20000000000001</v>
      </c>
      <c r="M1149" s="434">
        <v>10</v>
      </c>
      <c r="N1149" s="435">
        <v>302.00000000000011</v>
      </c>
    </row>
    <row r="1150" spans="1:14" ht="14.4" customHeight="1" x14ac:dyDescent="0.3">
      <c r="A1150" s="430" t="s">
        <v>2872</v>
      </c>
      <c r="B1150" s="431" t="s">
        <v>4031</v>
      </c>
      <c r="C1150" s="432" t="s">
        <v>2873</v>
      </c>
      <c r="D1150" s="433" t="s">
        <v>4052</v>
      </c>
      <c r="E1150" s="432" t="s">
        <v>388</v>
      </c>
      <c r="F1150" s="433" t="s">
        <v>4075</v>
      </c>
      <c r="G1150" s="432" t="s">
        <v>381</v>
      </c>
      <c r="H1150" s="432" t="s">
        <v>824</v>
      </c>
      <c r="I1150" s="432" t="s">
        <v>825</v>
      </c>
      <c r="J1150" s="432" t="s">
        <v>826</v>
      </c>
      <c r="K1150" s="432" t="s">
        <v>827</v>
      </c>
      <c r="L1150" s="434">
        <v>79.520205979040696</v>
      </c>
      <c r="M1150" s="434">
        <v>80</v>
      </c>
      <c r="N1150" s="435">
        <v>6361.6164783232562</v>
      </c>
    </row>
    <row r="1151" spans="1:14" ht="14.4" customHeight="1" x14ac:dyDescent="0.3">
      <c r="A1151" s="430" t="s">
        <v>2872</v>
      </c>
      <c r="B1151" s="431" t="s">
        <v>4031</v>
      </c>
      <c r="C1151" s="432" t="s">
        <v>2873</v>
      </c>
      <c r="D1151" s="433" t="s">
        <v>4052</v>
      </c>
      <c r="E1151" s="432" t="s">
        <v>388</v>
      </c>
      <c r="F1151" s="433" t="s">
        <v>4075</v>
      </c>
      <c r="G1151" s="432" t="s">
        <v>381</v>
      </c>
      <c r="H1151" s="432" t="s">
        <v>828</v>
      </c>
      <c r="I1151" s="432" t="s">
        <v>829</v>
      </c>
      <c r="J1151" s="432" t="s">
        <v>830</v>
      </c>
      <c r="K1151" s="432" t="s">
        <v>831</v>
      </c>
      <c r="L1151" s="434">
        <v>135.52000000000001</v>
      </c>
      <c r="M1151" s="434">
        <v>1</v>
      </c>
      <c r="N1151" s="435">
        <v>135.52000000000001</v>
      </c>
    </row>
    <row r="1152" spans="1:14" ht="14.4" customHeight="1" x14ac:dyDescent="0.3">
      <c r="A1152" s="430" t="s">
        <v>2872</v>
      </c>
      <c r="B1152" s="431" t="s">
        <v>4031</v>
      </c>
      <c r="C1152" s="432" t="s">
        <v>2873</v>
      </c>
      <c r="D1152" s="433" t="s">
        <v>4052</v>
      </c>
      <c r="E1152" s="432" t="s">
        <v>388</v>
      </c>
      <c r="F1152" s="433" t="s">
        <v>4075</v>
      </c>
      <c r="G1152" s="432" t="s">
        <v>381</v>
      </c>
      <c r="H1152" s="432" t="s">
        <v>836</v>
      </c>
      <c r="I1152" s="432" t="s">
        <v>837</v>
      </c>
      <c r="J1152" s="432" t="s">
        <v>838</v>
      </c>
      <c r="K1152" s="432" t="s">
        <v>839</v>
      </c>
      <c r="L1152" s="434">
        <v>27.752732427966365</v>
      </c>
      <c r="M1152" s="434">
        <v>971</v>
      </c>
      <c r="N1152" s="435">
        <v>26947.903187555341</v>
      </c>
    </row>
    <row r="1153" spans="1:14" ht="14.4" customHeight="1" x14ac:dyDescent="0.3">
      <c r="A1153" s="430" t="s">
        <v>2872</v>
      </c>
      <c r="B1153" s="431" t="s">
        <v>4031</v>
      </c>
      <c r="C1153" s="432" t="s">
        <v>2873</v>
      </c>
      <c r="D1153" s="433" t="s">
        <v>4052</v>
      </c>
      <c r="E1153" s="432" t="s">
        <v>388</v>
      </c>
      <c r="F1153" s="433" t="s">
        <v>4075</v>
      </c>
      <c r="G1153" s="432" t="s">
        <v>381</v>
      </c>
      <c r="H1153" s="432" t="s">
        <v>840</v>
      </c>
      <c r="I1153" s="432" t="s">
        <v>841</v>
      </c>
      <c r="J1153" s="432" t="s">
        <v>842</v>
      </c>
      <c r="K1153" s="432" t="s">
        <v>843</v>
      </c>
      <c r="L1153" s="434">
        <v>93.620000000000033</v>
      </c>
      <c r="M1153" s="434">
        <v>1</v>
      </c>
      <c r="N1153" s="435">
        <v>93.620000000000033</v>
      </c>
    </row>
    <row r="1154" spans="1:14" ht="14.4" customHeight="1" x14ac:dyDescent="0.3">
      <c r="A1154" s="430" t="s">
        <v>2872</v>
      </c>
      <c r="B1154" s="431" t="s">
        <v>4031</v>
      </c>
      <c r="C1154" s="432" t="s">
        <v>2873</v>
      </c>
      <c r="D1154" s="433" t="s">
        <v>4052</v>
      </c>
      <c r="E1154" s="432" t="s">
        <v>388</v>
      </c>
      <c r="F1154" s="433" t="s">
        <v>4075</v>
      </c>
      <c r="G1154" s="432" t="s">
        <v>381</v>
      </c>
      <c r="H1154" s="432" t="s">
        <v>847</v>
      </c>
      <c r="I1154" s="432" t="s">
        <v>848</v>
      </c>
      <c r="J1154" s="432" t="s">
        <v>846</v>
      </c>
      <c r="K1154" s="432" t="s">
        <v>849</v>
      </c>
      <c r="L1154" s="434">
        <v>77.609992046104608</v>
      </c>
      <c r="M1154" s="434">
        <v>7</v>
      </c>
      <c r="N1154" s="435">
        <v>543.26994432273227</v>
      </c>
    </row>
    <row r="1155" spans="1:14" ht="14.4" customHeight="1" x14ac:dyDescent="0.3">
      <c r="A1155" s="430" t="s">
        <v>2872</v>
      </c>
      <c r="B1155" s="431" t="s">
        <v>4031</v>
      </c>
      <c r="C1155" s="432" t="s">
        <v>2873</v>
      </c>
      <c r="D1155" s="433" t="s">
        <v>4052</v>
      </c>
      <c r="E1155" s="432" t="s">
        <v>388</v>
      </c>
      <c r="F1155" s="433" t="s">
        <v>4075</v>
      </c>
      <c r="G1155" s="432" t="s">
        <v>381</v>
      </c>
      <c r="H1155" s="432" t="s">
        <v>850</v>
      </c>
      <c r="I1155" s="432" t="s">
        <v>851</v>
      </c>
      <c r="J1155" s="432" t="s">
        <v>852</v>
      </c>
      <c r="K1155" s="432" t="s">
        <v>853</v>
      </c>
      <c r="L1155" s="434">
        <v>59.390000000000029</v>
      </c>
      <c r="M1155" s="434">
        <v>1</v>
      </c>
      <c r="N1155" s="435">
        <v>59.390000000000029</v>
      </c>
    </row>
    <row r="1156" spans="1:14" ht="14.4" customHeight="1" x14ac:dyDescent="0.3">
      <c r="A1156" s="430" t="s">
        <v>2872</v>
      </c>
      <c r="B1156" s="431" t="s">
        <v>4031</v>
      </c>
      <c r="C1156" s="432" t="s">
        <v>2873</v>
      </c>
      <c r="D1156" s="433" t="s">
        <v>4052</v>
      </c>
      <c r="E1156" s="432" t="s">
        <v>388</v>
      </c>
      <c r="F1156" s="433" t="s">
        <v>4075</v>
      </c>
      <c r="G1156" s="432" t="s">
        <v>381</v>
      </c>
      <c r="H1156" s="432" t="s">
        <v>854</v>
      </c>
      <c r="I1156" s="432" t="s">
        <v>855</v>
      </c>
      <c r="J1156" s="432" t="s">
        <v>856</v>
      </c>
      <c r="K1156" s="432" t="s">
        <v>857</v>
      </c>
      <c r="L1156" s="434">
        <v>55.970400166099168</v>
      </c>
      <c r="M1156" s="434">
        <v>50</v>
      </c>
      <c r="N1156" s="435">
        <v>2798.5200083049585</v>
      </c>
    </row>
    <row r="1157" spans="1:14" ht="14.4" customHeight="1" x14ac:dyDescent="0.3">
      <c r="A1157" s="430" t="s">
        <v>2872</v>
      </c>
      <c r="B1157" s="431" t="s">
        <v>4031</v>
      </c>
      <c r="C1157" s="432" t="s">
        <v>2873</v>
      </c>
      <c r="D1157" s="433" t="s">
        <v>4052</v>
      </c>
      <c r="E1157" s="432" t="s">
        <v>388</v>
      </c>
      <c r="F1157" s="433" t="s">
        <v>4075</v>
      </c>
      <c r="G1157" s="432" t="s">
        <v>381</v>
      </c>
      <c r="H1157" s="432" t="s">
        <v>862</v>
      </c>
      <c r="I1157" s="432" t="s">
        <v>863</v>
      </c>
      <c r="J1157" s="432" t="s">
        <v>864</v>
      </c>
      <c r="K1157" s="432" t="s">
        <v>865</v>
      </c>
      <c r="L1157" s="434">
        <v>164.48</v>
      </c>
      <c r="M1157" s="434">
        <v>2</v>
      </c>
      <c r="N1157" s="435">
        <v>328.96</v>
      </c>
    </row>
    <row r="1158" spans="1:14" ht="14.4" customHeight="1" x14ac:dyDescent="0.3">
      <c r="A1158" s="430" t="s">
        <v>2872</v>
      </c>
      <c r="B1158" s="431" t="s">
        <v>4031</v>
      </c>
      <c r="C1158" s="432" t="s">
        <v>2873</v>
      </c>
      <c r="D1158" s="433" t="s">
        <v>4052</v>
      </c>
      <c r="E1158" s="432" t="s">
        <v>388</v>
      </c>
      <c r="F1158" s="433" t="s">
        <v>4075</v>
      </c>
      <c r="G1158" s="432" t="s">
        <v>381</v>
      </c>
      <c r="H1158" s="432" t="s">
        <v>870</v>
      </c>
      <c r="I1158" s="432" t="s">
        <v>871</v>
      </c>
      <c r="J1158" s="432" t="s">
        <v>872</v>
      </c>
      <c r="K1158" s="432" t="s">
        <v>873</v>
      </c>
      <c r="L1158" s="434">
        <v>35.570001740967371</v>
      </c>
      <c r="M1158" s="434">
        <v>3</v>
      </c>
      <c r="N1158" s="435">
        <v>106.71000522290211</v>
      </c>
    </row>
    <row r="1159" spans="1:14" ht="14.4" customHeight="1" x14ac:dyDescent="0.3">
      <c r="A1159" s="430" t="s">
        <v>2872</v>
      </c>
      <c r="B1159" s="431" t="s">
        <v>4031</v>
      </c>
      <c r="C1159" s="432" t="s">
        <v>2873</v>
      </c>
      <c r="D1159" s="433" t="s">
        <v>4052</v>
      </c>
      <c r="E1159" s="432" t="s">
        <v>388</v>
      </c>
      <c r="F1159" s="433" t="s">
        <v>4075</v>
      </c>
      <c r="G1159" s="432" t="s">
        <v>381</v>
      </c>
      <c r="H1159" s="432" t="s">
        <v>877</v>
      </c>
      <c r="I1159" s="432" t="s">
        <v>878</v>
      </c>
      <c r="J1159" s="432" t="s">
        <v>879</v>
      </c>
      <c r="K1159" s="432" t="s">
        <v>880</v>
      </c>
      <c r="L1159" s="434">
        <v>66.216899050240485</v>
      </c>
      <c r="M1159" s="434">
        <v>58</v>
      </c>
      <c r="N1159" s="435">
        <v>3840.5801449139481</v>
      </c>
    </row>
    <row r="1160" spans="1:14" ht="14.4" customHeight="1" x14ac:dyDescent="0.3">
      <c r="A1160" s="430" t="s">
        <v>2872</v>
      </c>
      <c r="B1160" s="431" t="s">
        <v>4031</v>
      </c>
      <c r="C1160" s="432" t="s">
        <v>2873</v>
      </c>
      <c r="D1160" s="433" t="s">
        <v>4052</v>
      </c>
      <c r="E1160" s="432" t="s">
        <v>388</v>
      </c>
      <c r="F1160" s="433" t="s">
        <v>4075</v>
      </c>
      <c r="G1160" s="432" t="s">
        <v>381</v>
      </c>
      <c r="H1160" s="432" t="s">
        <v>881</v>
      </c>
      <c r="I1160" s="432" t="s">
        <v>882</v>
      </c>
      <c r="J1160" s="432" t="s">
        <v>883</v>
      </c>
      <c r="K1160" s="432" t="s">
        <v>884</v>
      </c>
      <c r="L1160" s="434">
        <v>58.319997479541456</v>
      </c>
      <c r="M1160" s="434">
        <v>33</v>
      </c>
      <c r="N1160" s="435">
        <v>1924.559916824868</v>
      </c>
    </row>
    <row r="1161" spans="1:14" ht="14.4" customHeight="1" x14ac:dyDescent="0.3">
      <c r="A1161" s="430" t="s">
        <v>2872</v>
      </c>
      <c r="B1161" s="431" t="s">
        <v>4031</v>
      </c>
      <c r="C1161" s="432" t="s">
        <v>2873</v>
      </c>
      <c r="D1161" s="433" t="s">
        <v>4052</v>
      </c>
      <c r="E1161" s="432" t="s">
        <v>388</v>
      </c>
      <c r="F1161" s="433" t="s">
        <v>4075</v>
      </c>
      <c r="G1161" s="432" t="s">
        <v>381</v>
      </c>
      <c r="H1161" s="432" t="s">
        <v>625</v>
      </c>
      <c r="I1161" s="432" t="s">
        <v>626</v>
      </c>
      <c r="J1161" s="432" t="s">
        <v>627</v>
      </c>
      <c r="K1161" s="432" t="s">
        <v>628</v>
      </c>
      <c r="L1161" s="434">
        <v>26.639999999999997</v>
      </c>
      <c r="M1161" s="434">
        <v>5</v>
      </c>
      <c r="N1161" s="435">
        <v>133.19999999999999</v>
      </c>
    </row>
    <row r="1162" spans="1:14" ht="14.4" customHeight="1" x14ac:dyDescent="0.3">
      <c r="A1162" s="430" t="s">
        <v>2872</v>
      </c>
      <c r="B1162" s="431" t="s">
        <v>4031</v>
      </c>
      <c r="C1162" s="432" t="s">
        <v>2873</v>
      </c>
      <c r="D1162" s="433" t="s">
        <v>4052</v>
      </c>
      <c r="E1162" s="432" t="s">
        <v>388</v>
      </c>
      <c r="F1162" s="433" t="s">
        <v>4075</v>
      </c>
      <c r="G1162" s="432" t="s">
        <v>381</v>
      </c>
      <c r="H1162" s="432" t="s">
        <v>889</v>
      </c>
      <c r="I1162" s="432" t="s">
        <v>890</v>
      </c>
      <c r="J1162" s="432" t="s">
        <v>891</v>
      </c>
      <c r="K1162" s="432" t="s">
        <v>892</v>
      </c>
      <c r="L1162" s="434">
        <v>58.106690956236577</v>
      </c>
      <c r="M1162" s="434">
        <v>370</v>
      </c>
      <c r="N1162" s="435">
        <v>21499.475653807534</v>
      </c>
    </row>
    <row r="1163" spans="1:14" ht="14.4" customHeight="1" x14ac:dyDescent="0.3">
      <c r="A1163" s="430" t="s">
        <v>2872</v>
      </c>
      <c r="B1163" s="431" t="s">
        <v>4031</v>
      </c>
      <c r="C1163" s="432" t="s">
        <v>2873</v>
      </c>
      <c r="D1163" s="433" t="s">
        <v>4052</v>
      </c>
      <c r="E1163" s="432" t="s">
        <v>388</v>
      </c>
      <c r="F1163" s="433" t="s">
        <v>4075</v>
      </c>
      <c r="G1163" s="432" t="s">
        <v>381</v>
      </c>
      <c r="H1163" s="432" t="s">
        <v>893</v>
      </c>
      <c r="I1163" s="432" t="s">
        <v>894</v>
      </c>
      <c r="J1163" s="432" t="s">
        <v>895</v>
      </c>
      <c r="K1163" s="432" t="s">
        <v>896</v>
      </c>
      <c r="L1163" s="434">
        <v>126.85</v>
      </c>
      <c r="M1163" s="434">
        <v>4</v>
      </c>
      <c r="N1163" s="435">
        <v>507.4</v>
      </c>
    </row>
    <row r="1164" spans="1:14" ht="14.4" customHeight="1" x14ac:dyDescent="0.3">
      <c r="A1164" s="430" t="s">
        <v>2872</v>
      </c>
      <c r="B1164" s="431" t="s">
        <v>4031</v>
      </c>
      <c r="C1164" s="432" t="s">
        <v>2873</v>
      </c>
      <c r="D1164" s="433" t="s">
        <v>4052</v>
      </c>
      <c r="E1164" s="432" t="s">
        <v>388</v>
      </c>
      <c r="F1164" s="433" t="s">
        <v>4075</v>
      </c>
      <c r="G1164" s="432" t="s">
        <v>381</v>
      </c>
      <c r="H1164" s="432" t="s">
        <v>901</v>
      </c>
      <c r="I1164" s="432" t="s">
        <v>902</v>
      </c>
      <c r="J1164" s="432" t="s">
        <v>903</v>
      </c>
      <c r="K1164" s="432" t="s">
        <v>904</v>
      </c>
      <c r="L1164" s="434">
        <v>66.474980093019866</v>
      </c>
      <c r="M1164" s="434">
        <v>80</v>
      </c>
      <c r="N1164" s="435">
        <v>5317.9984074415888</v>
      </c>
    </row>
    <row r="1165" spans="1:14" ht="14.4" customHeight="1" x14ac:dyDescent="0.3">
      <c r="A1165" s="430" t="s">
        <v>2872</v>
      </c>
      <c r="B1165" s="431" t="s">
        <v>4031</v>
      </c>
      <c r="C1165" s="432" t="s">
        <v>2873</v>
      </c>
      <c r="D1165" s="433" t="s">
        <v>4052</v>
      </c>
      <c r="E1165" s="432" t="s">
        <v>388</v>
      </c>
      <c r="F1165" s="433" t="s">
        <v>4075</v>
      </c>
      <c r="G1165" s="432" t="s">
        <v>381</v>
      </c>
      <c r="H1165" s="432" t="s">
        <v>2919</v>
      </c>
      <c r="I1165" s="432" t="s">
        <v>2920</v>
      </c>
      <c r="J1165" s="432" t="s">
        <v>2921</v>
      </c>
      <c r="K1165" s="432" t="s">
        <v>1193</v>
      </c>
      <c r="L1165" s="434">
        <v>90.38</v>
      </c>
      <c r="M1165" s="434">
        <v>1</v>
      </c>
      <c r="N1165" s="435">
        <v>90.38</v>
      </c>
    </row>
    <row r="1166" spans="1:14" ht="14.4" customHeight="1" x14ac:dyDescent="0.3">
      <c r="A1166" s="430" t="s">
        <v>2872</v>
      </c>
      <c r="B1166" s="431" t="s">
        <v>4031</v>
      </c>
      <c r="C1166" s="432" t="s">
        <v>2873</v>
      </c>
      <c r="D1166" s="433" t="s">
        <v>4052</v>
      </c>
      <c r="E1166" s="432" t="s">
        <v>388</v>
      </c>
      <c r="F1166" s="433" t="s">
        <v>4075</v>
      </c>
      <c r="G1166" s="432" t="s">
        <v>381</v>
      </c>
      <c r="H1166" s="432" t="s">
        <v>2821</v>
      </c>
      <c r="I1166" s="432" t="s">
        <v>2822</v>
      </c>
      <c r="J1166" s="432" t="s">
        <v>2823</v>
      </c>
      <c r="K1166" s="432" t="s">
        <v>467</v>
      </c>
      <c r="L1166" s="434">
        <v>239.79999999999998</v>
      </c>
      <c r="M1166" s="434">
        <v>26</v>
      </c>
      <c r="N1166" s="435">
        <v>6234.7999999999993</v>
      </c>
    </row>
    <row r="1167" spans="1:14" ht="14.4" customHeight="1" x14ac:dyDescent="0.3">
      <c r="A1167" s="430" t="s">
        <v>2872</v>
      </c>
      <c r="B1167" s="431" t="s">
        <v>4031</v>
      </c>
      <c r="C1167" s="432" t="s">
        <v>2873</v>
      </c>
      <c r="D1167" s="433" t="s">
        <v>4052</v>
      </c>
      <c r="E1167" s="432" t="s">
        <v>388</v>
      </c>
      <c r="F1167" s="433" t="s">
        <v>4075</v>
      </c>
      <c r="G1167" s="432" t="s">
        <v>381</v>
      </c>
      <c r="H1167" s="432" t="s">
        <v>2922</v>
      </c>
      <c r="I1167" s="432" t="s">
        <v>2923</v>
      </c>
      <c r="J1167" s="432" t="s">
        <v>2924</v>
      </c>
      <c r="K1167" s="432" t="s">
        <v>467</v>
      </c>
      <c r="L1167" s="434">
        <v>324.91770700636965</v>
      </c>
      <c r="M1167" s="434">
        <v>157</v>
      </c>
      <c r="N1167" s="435">
        <v>51012.080000000038</v>
      </c>
    </row>
    <row r="1168" spans="1:14" ht="14.4" customHeight="1" x14ac:dyDescent="0.3">
      <c r="A1168" s="430" t="s">
        <v>2872</v>
      </c>
      <c r="B1168" s="431" t="s">
        <v>4031</v>
      </c>
      <c r="C1168" s="432" t="s">
        <v>2873</v>
      </c>
      <c r="D1168" s="433" t="s">
        <v>4052</v>
      </c>
      <c r="E1168" s="432" t="s">
        <v>388</v>
      </c>
      <c r="F1168" s="433" t="s">
        <v>4075</v>
      </c>
      <c r="G1168" s="432" t="s">
        <v>381</v>
      </c>
      <c r="H1168" s="432" t="s">
        <v>2925</v>
      </c>
      <c r="I1168" s="432" t="s">
        <v>2926</v>
      </c>
      <c r="J1168" s="432" t="s">
        <v>2927</v>
      </c>
      <c r="K1168" s="432" t="s">
        <v>2928</v>
      </c>
      <c r="L1168" s="434">
        <v>127.35999999999994</v>
      </c>
      <c r="M1168" s="434">
        <v>1</v>
      </c>
      <c r="N1168" s="435">
        <v>127.35999999999994</v>
      </c>
    </row>
    <row r="1169" spans="1:14" ht="14.4" customHeight="1" x14ac:dyDescent="0.3">
      <c r="A1169" s="430" t="s">
        <v>2872</v>
      </c>
      <c r="B1169" s="431" t="s">
        <v>4031</v>
      </c>
      <c r="C1169" s="432" t="s">
        <v>2873</v>
      </c>
      <c r="D1169" s="433" t="s">
        <v>4052</v>
      </c>
      <c r="E1169" s="432" t="s">
        <v>388</v>
      </c>
      <c r="F1169" s="433" t="s">
        <v>4075</v>
      </c>
      <c r="G1169" s="432" t="s">
        <v>381</v>
      </c>
      <c r="H1169" s="432" t="s">
        <v>925</v>
      </c>
      <c r="I1169" s="432" t="s">
        <v>926</v>
      </c>
      <c r="J1169" s="432" t="s">
        <v>927</v>
      </c>
      <c r="K1169" s="432" t="s">
        <v>928</v>
      </c>
      <c r="L1169" s="434">
        <v>41.139999999999993</v>
      </c>
      <c r="M1169" s="434">
        <v>1</v>
      </c>
      <c r="N1169" s="435">
        <v>41.139999999999993</v>
      </c>
    </row>
    <row r="1170" spans="1:14" ht="14.4" customHeight="1" x14ac:dyDescent="0.3">
      <c r="A1170" s="430" t="s">
        <v>2872</v>
      </c>
      <c r="B1170" s="431" t="s">
        <v>4031</v>
      </c>
      <c r="C1170" s="432" t="s">
        <v>2873</v>
      </c>
      <c r="D1170" s="433" t="s">
        <v>4052</v>
      </c>
      <c r="E1170" s="432" t="s">
        <v>388</v>
      </c>
      <c r="F1170" s="433" t="s">
        <v>4075</v>
      </c>
      <c r="G1170" s="432" t="s">
        <v>381</v>
      </c>
      <c r="H1170" s="432" t="s">
        <v>2929</v>
      </c>
      <c r="I1170" s="432" t="s">
        <v>2930</v>
      </c>
      <c r="J1170" s="432" t="s">
        <v>2931</v>
      </c>
      <c r="K1170" s="432" t="s">
        <v>2932</v>
      </c>
      <c r="L1170" s="434">
        <v>93.760000000000019</v>
      </c>
      <c r="M1170" s="434">
        <v>1</v>
      </c>
      <c r="N1170" s="435">
        <v>93.760000000000019</v>
      </c>
    </row>
    <row r="1171" spans="1:14" ht="14.4" customHeight="1" x14ac:dyDescent="0.3">
      <c r="A1171" s="430" t="s">
        <v>2872</v>
      </c>
      <c r="B1171" s="431" t="s">
        <v>4031</v>
      </c>
      <c r="C1171" s="432" t="s">
        <v>2873</v>
      </c>
      <c r="D1171" s="433" t="s">
        <v>4052</v>
      </c>
      <c r="E1171" s="432" t="s">
        <v>388</v>
      </c>
      <c r="F1171" s="433" t="s">
        <v>4075</v>
      </c>
      <c r="G1171" s="432" t="s">
        <v>381</v>
      </c>
      <c r="H1171" s="432" t="s">
        <v>929</v>
      </c>
      <c r="I1171" s="432" t="s">
        <v>930</v>
      </c>
      <c r="J1171" s="432" t="s">
        <v>931</v>
      </c>
      <c r="K1171" s="432" t="s">
        <v>932</v>
      </c>
      <c r="L1171" s="434">
        <v>185.61042193662013</v>
      </c>
      <c r="M1171" s="434">
        <v>138</v>
      </c>
      <c r="N1171" s="435">
        <v>25614.238227253576</v>
      </c>
    </row>
    <row r="1172" spans="1:14" ht="14.4" customHeight="1" x14ac:dyDescent="0.3">
      <c r="A1172" s="430" t="s">
        <v>2872</v>
      </c>
      <c r="B1172" s="431" t="s">
        <v>4031</v>
      </c>
      <c r="C1172" s="432" t="s">
        <v>2873</v>
      </c>
      <c r="D1172" s="433" t="s">
        <v>4052</v>
      </c>
      <c r="E1172" s="432" t="s">
        <v>388</v>
      </c>
      <c r="F1172" s="433" t="s">
        <v>4075</v>
      </c>
      <c r="G1172" s="432" t="s">
        <v>381</v>
      </c>
      <c r="H1172" s="432" t="s">
        <v>933</v>
      </c>
      <c r="I1172" s="432" t="s">
        <v>933</v>
      </c>
      <c r="J1172" s="432" t="s">
        <v>934</v>
      </c>
      <c r="K1172" s="432" t="s">
        <v>935</v>
      </c>
      <c r="L1172" s="434">
        <v>36.535605388284836</v>
      </c>
      <c r="M1172" s="434">
        <v>855</v>
      </c>
      <c r="N1172" s="435">
        <v>31237.942606983532</v>
      </c>
    </row>
    <row r="1173" spans="1:14" ht="14.4" customHeight="1" x14ac:dyDescent="0.3">
      <c r="A1173" s="430" t="s">
        <v>2872</v>
      </c>
      <c r="B1173" s="431" t="s">
        <v>4031</v>
      </c>
      <c r="C1173" s="432" t="s">
        <v>2873</v>
      </c>
      <c r="D1173" s="433" t="s">
        <v>4052</v>
      </c>
      <c r="E1173" s="432" t="s">
        <v>388</v>
      </c>
      <c r="F1173" s="433" t="s">
        <v>4075</v>
      </c>
      <c r="G1173" s="432" t="s">
        <v>381</v>
      </c>
      <c r="H1173" s="432" t="s">
        <v>2933</v>
      </c>
      <c r="I1173" s="432" t="s">
        <v>2934</v>
      </c>
      <c r="J1173" s="432" t="s">
        <v>1722</v>
      </c>
      <c r="K1173" s="432" t="s">
        <v>1754</v>
      </c>
      <c r="L1173" s="434">
        <v>28.600003291487713</v>
      </c>
      <c r="M1173" s="434">
        <v>4</v>
      </c>
      <c r="N1173" s="435">
        <v>114.40001316595085</v>
      </c>
    </row>
    <row r="1174" spans="1:14" ht="14.4" customHeight="1" x14ac:dyDescent="0.3">
      <c r="A1174" s="430" t="s">
        <v>2872</v>
      </c>
      <c r="B1174" s="431" t="s">
        <v>4031</v>
      </c>
      <c r="C1174" s="432" t="s">
        <v>2873</v>
      </c>
      <c r="D1174" s="433" t="s">
        <v>4052</v>
      </c>
      <c r="E1174" s="432" t="s">
        <v>388</v>
      </c>
      <c r="F1174" s="433" t="s">
        <v>4075</v>
      </c>
      <c r="G1174" s="432" t="s">
        <v>381</v>
      </c>
      <c r="H1174" s="432" t="s">
        <v>2935</v>
      </c>
      <c r="I1174" s="432" t="s">
        <v>2936</v>
      </c>
      <c r="J1174" s="432" t="s">
        <v>2937</v>
      </c>
      <c r="K1174" s="432" t="s">
        <v>2938</v>
      </c>
      <c r="L1174" s="434">
        <v>1128.56</v>
      </c>
      <c r="M1174" s="434">
        <v>1</v>
      </c>
      <c r="N1174" s="435">
        <v>1128.56</v>
      </c>
    </row>
    <row r="1175" spans="1:14" ht="14.4" customHeight="1" x14ac:dyDescent="0.3">
      <c r="A1175" s="430" t="s">
        <v>2872</v>
      </c>
      <c r="B1175" s="431" t="s">
        <v>4031</v>
      </c>
      <c r="C1175" s="432" t="s">
        <v>2873</v>
      </c>
      <c r="D1175" s="433" t="s">
        <v>4052</v>
      </c>
      <c r="E1175" s="432" t="s">
        <v>388</v>
      </c>
      <c r="F1175" s="433" t="s">
        <v>4075</v>
      </c>
      <c r="G1175" s="432" t="s">
        <v>381</v>
      </c>
      <c r="H1175" s="432" t="s">
        <v>940</v>
      </c>
      <c r="I1175" s="432" t="s">
        <v>941</v>
      </c>
      <c r="J1175" s="432" t="s">
        <v>942</v>
      </c>
      <c r="K1175" s="432" t="s">
        <v>943</v>
      </c>
      <c r="L1175" s="434">
        <v>231.70000000000002</v>
      </c>
      <c r="M1175" s="434">
        <v>1</v>
      </c>
      <c r="N1175" s="435">
        <v>231.70000000000002</v>
      </c>
    </row>
    <row r="1176" spans="1:14" ht="14.4" customHeight="1" x14ac:dyDescent="0.3">
      <c r="A1176" s="430" t="s">
        <v>2872</v>
      </c>
      <c r="B1176" s="431" t="s">
        <v>4031</v>
      </c>
      <c r="C1176" s="432" t="s">
        <v>2873</v>
      </c>
      <c r="D1176" s="433" t="s">
        <v>4052</v>
      </c>
      <c r="E1176" s="432" t="s">
        <v>388</v>
      </c>
      <c r="F1176" s="433" t="s">
        <v>4075</v>
      </c>
      <c r="G1176" s="432" t="s">
        <v>381</v>
      </c>
      <c r="H1176" s="432" t="s">
        <v>944</v>
      </c>
      <c r="I1176" s="432" t="s">
        <v>945</v>
      </c>
      <c r="J1176" s="432" t="s">
        <v>946</v>
      </c>
      <c r="K1176" s="432" t="s">
        <v>943</v>
      </c>
      <c r="L1176" s="434">
        <v>231.7</v>
      </c>
      <c r="M1176" s="434">
        <v>1</v>
      </c>
      <c r="N1176" s="435">
        <v>231.7</v>
      </c>
    </row>
    <row r="1177" spans="1:14" ht="14.4" customHeight="1" x14ac:dyDescent="0.3">
      <c r="A1177" s="430" t="s">
        <v>2872</v>
      </c>
      <c r="B1177" s="431" t="s">
        <v>4031</v>
      </c>
      <c r="C1177" s="432" t="s">
        <v>2873</v>
      </c>
      <c r="D1177" s="433" t="s">
        <v>4052</v>
      </c>
      <c r="E1177" s="432" t="s">
        <v>388</v>
      </c>
      <c r="F1177" s="433" t="s">
        <v>4075</v>
      </c>
      <c r="G1177" s="432" t="s">
        <v>381</v>
      </c>
      <c r="H1177" s="432" t="s">
        <v>2360</v>
      </c>
      <c r="I1177" s="432" t="s">
        <v>2361</v>
      </c>
      <c r="J1177" s="432" t="s">
        <v>952</v>
      </c>
      <c r="K1177" s="432" t="s">
        <v>2362</v>
      </c>
      <c r="L1177" s="434">
        <v>73.789845240076247</v>
      </c>
      <c r="M1177" s="434">
        <v>5</v>
      </c>
      <c r="N1177" s="435">
        <v>368.94922620038125</v>
      </c>
    </row>
    <row r="1178" spans="1:14" ht="14.4" customHeight="1" x14ac:dyDescent="0.3">
      <c r="A1178" s="430" t="s">
        <v>2872</v>
      </c>
      <c r="B1178" s="431" t="s">
        <v>4031</v>
      </c>
      <c r="C1178" s="432" t="s">
        <v>2873</v>
      </c>
      <c r="D1178" s="433" t="s">
        <v>4052</v>
      </c>
      <c r="E1178" s="432" t="s">
        <v>388</v>
      </c>
      <c r="F1178" s="433" t="s">
        <v>4075</v>
      </c>
      <c r="G1178" s="432" t="s">
        <v>381</v>
      </c>
      <c r="H1178" s="432" t="s">
        <v>2363</v>
      </c>
      <c r="I1178" s="432" t="s">
        <v>2364</v>
      </c>
      <c r="J1178" s="432" t="s">
        <v>2365</v>
      </c>
      <c r="K1178" s="432" t="s">
        <v>1832</v>
      </c>
      <c r="L1178" s="434">
        <v>48.459999999999994</v>
      </c>
      <c r="M1178" s="434">
        <v>2</v>
      </c>
      <c r="N1178" s="435">
        <v>96.919999999999987</v>
      </c>
    </row>
    <row r="1179" spans="1:14" ht="14.4" customHeight="1" x14ac:dyDescent="0.3">
      <c r="A1179" s="430" t="s">
        <v>2872</v>
      </c>
      <c r="B1179" s="431" t="s">
        <v>4031</v>
      </c>
      <c r="C1179" s="432" t="s">
        <v>2873</v>
      </c>
      <c r="D1179" s="433" t="s">
        <v>4052</v>
      </c>
      <c r="E1179" s="432" t="s">
        <v>388</v>
      </c>
      <c r="F1179" s="433" t="s">
        <v>4075</v>
      </c>
      <c r="G1179" s="432" t="s">
        <v>381</v>
      </c>
      <c r="H1179" s="432" t="s">
        <v>958</v>
      </c>
      <c r="I1179" s="432" t="s">
        <v>959</v>
      </c>
      <c r="J1179" s="432" t="s">
        <v>960</v>
      </c>
      <c r="K1179" s="432" t="s">
        <v>961</v>
      </c>
      <c r="L1179" s="434">
        <v>44.900248330496218</v>
      </c>
      <c r="M1179" s="434">
        <v>2</v>
      </c>
      <c r="N1179" s="435">
        <v>89.800496660992437</v>
      </c>
    </row>
    <row r="1180" spans="1:14" ht="14.4" customHeight="1" x14ac:dyDescent="0.3">
      <c r="A1180" s="430" t="s">
        <v>2872</v>
      </c>
      <c r="B1180" s="431" t="s">
        <v>4031</v>
      </c>
      <c r="C1180" s="432" t="s">
        <v>2873</v>
      </c>
      <c r="D1180" s="433" t="s">
        <v>4052</v>
      </c>
      <c r="E1180" s="432" t="s">
        <v>388</v>
      </c>
      <c r="F1180" s="433" t="s">
        <v>4075</v>
      </c>
      <c r="G1180" s="432" t="s">
        <v>381</v>
      </c>
      <c r="H1180" s="432" t="s">
        <v>2939</v>
      </c>
      <c r="I1180" s="432" t="s">
        <v>2940</v>
      </c>
      <c r="J1180" s="432" t="s">
        <v>2941</v>
      </c>
      <c r="K1180" s="432" t="s">
        <v>2942</v>
      </c>
      <c r="L1180" s="434">
        <v>89.629999999999981</v>
      </c>
      <c r="M1180" s="434">
        <v>1</v>
      </c>
      <c r="N1180" s="435">
        <v>89.629999999999981</v>
      </c>
    </row>
    <row r="1181" spans="1:14" ht="14.4" customHeight="1" x14ac:dyDescent="0.3">
      <c r="A1181" s="430" t="s">
        <v>2872</v>
      </c>
      <c r="B1181" s="431" t="s">
        <v>4031</v>
      </c>
      <c r="C1181" s="432" t="s">
        <v>2873</v>
      </c>
      <c r="D1181" s="433" t="s">
        <v>4052</v>
      </c>
      <c r="E1181" s="432" t="s">
        <v>388</v>
      </c>
      <c r="F1181" s="433" t="s">
        <v>4075</v>
      </c>
      <c r="G1181" s="432" t="s">
        <v>381</v>
      </c>
      <c r="H1181" s="432" t="s">
        <v>2943</v>
      </c>
      <c r="I1181" s="432" t="s">
        <v>2944</v>
      </c>
      <c r="J1181" s="432" t="s">
        <v>2945</v>
      </c>
      <c r="K1181" s="432" t="s">
        <v>2946</v>
      </c>
      <c r="L1181" s="434">
        <v>99.460000000000022</v>
      </c>
      <c r="M1181" s="434">
        <v>1</v>
      </c>
      <c r="N1181" s="435">
        <v>99.460000000000022</v>
      </c>
    </row>
    <row r="1182" spans="1:14" ht="14.4" customHeight="1" x14ac:dyDescent="0.3">
      <c r="A1182" s="430" t="s">
        <v>2872</v>
      </c>
      <c r="B1182" s="431" t="s">
        <v>4031</v>
      </c>
      <c r="C1182" s="432" t="s">
        <v>2873</v>
      </c>
      <c r="D1182" s="433" t="s">
        <v>4052</v>
      </c>
      <c r="E1182" s="432" t="s">
        <v>388</v>
      </c>
      <c r="F1182" s="433" t="s">
        <v>4075</v>
      </c>
      <c r="G1182" s="432" t="s">
        <v>381</v>
      </c>
      <c r="H1182" s="432" t="s">
        <v>2947</v>
      </c>
      <c r="I1182" s="432" t="s">
        <v>2948</v>
      </c>
      <c r="J1182" s="432" t="s">
        <v>2949</v>
      </c>
      <c r="K1182" s="432" t="s">
        <v>1179</v>
      </c>
      <c r="L1182" s="434">
        <v>63.440109007744283</v>
      </c>
      <c r="M1182" s="434">
        <v>1</v>
      </c>
      <c r="N1182" s="435">
        <v>63.440109007744283</v>
      </c>
    </row>
    <row r="1183" spans="1:14" ht="14.4" customHeight="1" x14ac:dyDescent="0.3">
      <c r="A1183" s="430" t="s">
        <v>2872</v>
      </c>
      <c r="B1183" s="431" t="s">
        <v>4031</v>
      </c>
      <c r="C1183" s="432" t="s">
        <v>2873</v>
      </c>
      <c r="D1183" s="433" t="s">
        <v>4052</v>
      </c>
      <c r="E1183" s="432" t="s">
        <v>388</v>
      </c>
      <c r="F1183" s="433" t="s">
        <v>4075</v>
      </c>
      <c r="G1183" s="432" t="s">
        <v>381</v>
      </c>
      <c r="H1183" s="432" t="s">
        <v>975</v>
      </c>
      <c r="I1183" s="432" t="s">
        <v>976</v>
      </c>
      <c r="J1183" s="432" t="s">
        <v>977</v>
      </c>
      <c r="K1183" s="432" t="s">
        <v>978</v>
      </c>
      <c r="L1183" s="434">
        <v>55.460000000000015</v>
      </c>
      <c r="M1183" s="434">
        <v>1</v>
      </c>
      <c r="N1183" s="435">
        <v>55.460000000000015</v>
      </c>
    </row>
    <row r="1184" spans="1:14" ht="14.4" customHeight="1" x14ac:dyDescent="0.3">
      <c r="A1184" s="430" t="s">
        <v>2872</v>
      </c>
      <c r="B1184" s="431" t="s">
        <v>4031</v>
      </c>
      <c r="C1184" s="432" t="s">
        <v>2873</v>
      </c>
      <c r="D1184" s="433" t="s">
        <v>4052</v>
      </c>
      <c r="E1184" s="432" t="s">
        <v>388</v>
      </c>
      <c r="F1184" s="433" t="s">
        <v>4075</v>
      </c>
      <c r="G1184" s="432" t="s">
        <v>381</v>
      </c>
      <c r="H1184" s="432" t="s">
        <v>983</v>
      </c>
      <c r="I1184" s="432" t="s">
        <v>984</v>
      </c>
      <c r="J1184" s="432" t="s">
        <v>985</v>
      </c>
      <c r="K1184" s="432" t="s">
        <v>986</v>
      </c>
      <c r="L1184" s="434">
        <v>299.00049335411131</v>
      </c>
      <c r="M1184" s="434">
        <v>5</v>
      </c>
      <c r="N1184" s="435">
        <v>1495.0024667705566</v>
      </c>
    </row>
    <row r="1185" spans="1:14" ht="14.4" customHeight="1" x14ac:dyDescent="0.3">
      <c r="A1185" s="430" t="s">
        <v>2872</v>
      </c>
      <c r="B1185" s="431" t="s">
        <v>4031</v>
      </c>
      <c r="C1185" s="432" t="s">
        <v>2873</v>
      </c>
      <c r="D1185" s="433" t="s">
        <v>4052</v>
      </c>
      <c r="E1185" s="432" t="s">
        <v>388</v>
      </c>
      <c r="F1185" s="433" t="s">
        <v>4075</v>
      </c>
      <c r="G1185" s="432" t="s">
        <v>381</v>
      </c>
      <c r="H1185" s="432" t="s">
        <v>991</v>
      </c>
      <c r="I1185" s="432" t="s">
        <v>992</v>
      </c>
      <c r="J1185" s="432" t="s">
        <v>891</v>
      </c>
      <c r="K1185" s="432" t="s">
        <v>993</v>
      </c>
      <c r="L1185" s="434">
        <v>44.590213838413476</v>
      </c>
      <c r="M1185" s="434">
        <v>23</v>
      </c>
      <c r="N1185" s="435">
        <v>1025.57491828351</v>
      </c>
    </row>
    <row r="1186" spans="1:14" ht="14.4" customHeight="1" x14ac:dyDescent="0.3">
      <c r="A1186" s="430" t="s">
        <v>2872</v>
      </c>
      <c r="B1186" s="431" t="s">
        <v>4031</v>
      </c>
      <c r="C1186" s="432" t="s">
        <v>2873</v>
      </c>
      <c r="D1186" s="433" t="s">
        <v>4052</v>
      </c>
      <c r="E1186" s="432" t="s">
        <v>388</v>
      </c>
      <c r="F1186" s="433" t="s">
        <v>4075</v>
      </c>
      <c r="G1186" s="432" t="s">
        <v>381</v>
      </c>
      <c r="H1186" s="432" t="s">
        <v>1009</v>
      </c>
      <c r="I1186" s="432" t="s">
        <v>1010</v>
      </c>
      <c r="J1186" s="432" t="s">
        <v>1011</v>
      </c>
      <c r="K1186" s="432" t="s">
        <v>1012</v>
      </c>
      <c r="L1186" s="434">
        <v>262.86</v>
      </c>
      <c r="M1186" s="434">
        <v>1</v>
      </c>
      <c r="N1186" s="435">
        <v>262.86</v>
      </c>
    </row>
    <row r="1187" spans="1:14" ht="14.4" customHeight="1" x14ac:dyDescent="0.3">
      <c r="A1187" s="430" t="s">
        <v>2872</v>
      </c>
      <c r="B1187" s="431" t="s">
        <v>4031</v>
      </c>
      <c r="C1187" s="432" t="s">
        <v>2873</v>
      </c>
      <c r="D1187" s="433" t="s">
        <v>4052</v>
      </c>
      <c r="E1187" s="432" t="s">
        <v>388</v>
      </c>
      <c r="F1187" s="433" t="s">
        <v>4075</v>
      </c>
      <c r="G1187" s="432" t="s">
        <v>381</v>
      </c>
      <c r="H1187" s="432" t="s">
        <v>411</v>
      </c>
      <c r="I1187" s="432" t="s">
        <v>412</v>
      </c>
      <c r="J1187" s="432" t="s">
        <v>413</v>
      </c>
      <c r="K1187" s="432" t="s">
        <v>414</v>
      </c>
      <c r="L1187" s="434">
        <v>74.87</v>
      </c>
      <c r="M1187" s="434">
        <v>4</v>
      </c>
      <c r="N1187" s="435">
        <v>299.48</v>
      </c>
    </row>
    <row r="1188" spans="1:14" ht="14.4" customHeight="1" x14ac:dyDescent="0.3">
      <c r="A1188" s="430" t="s">
        <v>2872</v>
      </c>
      <c r="B1188" s="431" t="s">
        <v>4031</v>
      </c>
      <c r="C1188" s="432" t="s">
        <v>2873</v>
      </c>
      <c r="D1188" s="433" t="s">
        <v>4052</v>
      </c>
      <c r="E1188" s="432" t="s">
        <v>388</v>
      </c>
      <c r="F1188" s="433" t="s">
        <v>4075</v>
      </c>
      <c r="G1188" s="432" t="s">
        <v>381</v>
      </c>
      <c r="H1188" s="432" t="s">
        <v>2950</v>
      </c>
      <c r="I1188" s="432" t="s">
        <v>2951</v>
      </c>
      <c r="J1188" s="432" t="s">
        <v>2952</v>
      </c>
      <c r="K1188" s="432" t="s">
        <v>2953</v>
      </c>
      <c r="L1188" s="434">
        <v>88.72</v>
      </c>
      <c r="M1188" s="434">
        <v>2</v>
      </c>
      <c r="N1188" s="435">
        <v>177.44</v>
      </c>
    </row>
    <row r="1189" spans="1:14" ht="14.4" customHeight="1" x14ac:dyDescent="0.3">
      <c r="A1189" s="430" t="s">
        <v>2872</v>
      </c>
      <c r="B1189" s="431" t="s">
        <v>4031</v>
      </c>
      <c r="C1189" s="432" t="s">
        <v>2873</v>
      </c>
      <c r="D1189" s="433" t="s">
        <v>4052</v>
      </c>
      <c r="E1189" s="432" t="s">
        <v>388</v>
      </c>
      <c r="F1189" s="433" t="s">
        <v>4075</v>
      </c>
      <c r="G1189" s="432" t="s">
        <v>381</v>
      </c>
      <c r="H1189" s="432" t="s">
        <v>1016</v>
      </c>
      <c r="I1189" s="432" t="s">
        <v>1017</v>
      </c>
      <c r="J1189" s="432" t="s">
        <v>1018</v>
      </c>
      <c r="K1189" s="432" t="s">
        <v>1019</v>
      </c>
      <c r="L1189" s="434">
        <v>117.40659932778448</v>
      </c>
      <c r="M1189" s="434">
        <v>1</v>
      </c>
      <c r="N1189" s="435">
        <v>117.40659932778448</v>
      </c>
    </row>
    <row r="1190" spans="1:14" ht="14.4" customHeight="1" x14ac:dyDescent="0.3">
      <c r="A1190" s="430" t="s">
        <v>2872</v>
      </c>
      <c r="B1190" s="431" t="s">
        <v>4031</v>
      </c>
      <c r="C1190" s="432" t="s">
        <v>2873</v>
      </c>
      <c r="D1190" s="433" t="s">
        <v>4052</v>
      </c>
      <c r="E1190" s="432" t="s">
        <v>388</v>
      </c>
      <c r="F1190" s="433" t="s">
        <v>4075</v>
      </c>
      <c r="G1190" s="432" t="s">
        <v>381</v>
      </c>
      <c r="H1190" s="432" t="s">
        <v>2954</v>
      </c>
      <c r="I1190" s="432" t="s">
        <v>2954</v>
      </c>
      <c r="J1190" s="432" t="s">
        <v>2955</v>
      </c>
      <c r="K1190" s="432" t="s">
        <v>1895</v>
      </c>
      <c r="L1190" s="434">
        <v>113.32983446897049</v>
      </c>
      <c r="M1190" s="434">
        <v>2</v>
      </c>
      <c r="N1190" s="435">
        <v>226.65966893794098</v>
      </c>
    </row>
    <row r="1191" spans="1:14" ht="14.4" customHeight="1" x14ac:dyDescent="0.3">
      <c r="A1191" s="430" t="s">
        <v>2872</v>
      </c>
      <c r="B1191" s="431" t="s">
        <v>4031</v>
      </c>
      <c r="C1191" s="432" t="s">
        <v>2873</v>
      </c>
      <c r="D1191" s="433" t="s">
        <v>4052</v>
      </c>
      <c r="E1191" s="432" t="s">
        <v>388</v>
      </c>
      <c r="F1191" s="433" t="s">
        <v>4075</v>
      </c>
      <c r="G1191" s="432" t="s">
        <v>381</v>
      </c>
      <c r="H1191" s="432" t="s">
        <v>2956</v>
      </c>
      <c r="I1191" s="432" t="s">
        <v>2957</v>
      </c>
      <c r="J1191" s="432" t="s">
        <v>2958</v>
      </c>
      <c r="K1191" s="432" t="s">
        <v>2959</v>
      </c>
      <c r="L1191" s="434">
        <v>125.43068188020099</v>
      </c>
      <c r="M1191" s="434">
        <v>27</v>
      </c>
      <c r="N1191" s="435">
        <v>3386.6284107654269</v>
      </c>
    </row>
    <row r="1192" spans="1:14" ht="14.4" customHeight="1" x14ac:dyDescent="0.3">
      <c r="A1192" s="430" t="s">
        <v>2872</v>
      </c>
      <c r="B1192" s="431" t="s">
        <v>4031</v>
      </c>
      <c r="C1192" s="432" t="s">
        <v>2873</v>
      </c>
      <c r="D1192" s="433" t="s">
        <v>4052</v>
      </c>
      <c r="E1192" s="432" t="s">
        <v>388</v>
      </c>
      <c r="F1192" s="433" t="s">
        <v>4075</v>
      </c>
      <c r="G1192" s="432" t="s">
        <v>381</v>
      </c>
      <c r="H1192" s="432" t="s">
        <v>1027</v>
      </c>
      <c r="I1192" s="432" t="s">
        <v>1028</v>
      </c>
      <c r="J1192" s="432" t="s">
        <v>1029</v>
      </c>
      <c r="K1192" s="432" t="s">
        <v>1030</v>
      </c>
      <c r="L1192" s="434">
        <v>162.55500000000001</v>
      </c>
      <c r="M1192" s="434">
        <v>2</v>
      </c>
      <c r="N1192" s="435">
        <v>325.11</v>
      </c>
    </row>
    <row r="1193" spans="1:14" ht="14.4" customHeight="1" x14ac:dyDescent="0.3">
      <c r="A1193" s="430" t="s">
        <v>2872</v>
      </c>
      <c r="B1193" s="431" t="s">
        <v>4031</v>
      </c>
      <c r="C1193" s="432" t="s">
        <v>2873</v>
      </c>
      <c r="D1193" s="433" t="s">
        <v>4052</v>
      </c>
      <c r="E1193" s="432" t="s">
        <v>388</v>
      </c>
      <c r="F1193" s="433" t="s">
        <v>4075</v>
      </c>
      <c r="G1193" s="432" t="s">
        <v>381</v>
      </c>
      <c r="H1193" s="432" t="s">
        <v>1031</v>
      </c>
      <c r="I1193" s="432" t="s">
        <v>1032</v>
      </c>
      <c r="J1193" s="432" t="s">
        <v>1033</v>
      </c>
      <c r="K1193" s="432" t="s">
        <v>1034</v>
      </c>
      <c r="L1193" s="434">
        <v>23.509999684363411</v>
      </c>
      <c r="M1193" s="434">
        <v>3</v>
      </c>
      <c r="N1193" s="435">
        <v>70.529999053090236</v>
      </c>
    </row>
    <row r="1194" spans="1:14" ht="14.4" customHeight="1" x14ac:dyDescent="0.3">
      <c r="A1194" s="430" t="s">
        <v>2872</v>
      </c>
      <c r="B1194" s="431" t="s">
        <v>4031</v>
      </c>
      <c r="C1194" s="432" t="s">
        <v>2873</v>
      </c>
      <c r="D1194" s="433" t="s">
        <v>4052</v>
      </c>
      <c r="E1194" s="432" t="s">
        <v>388</v>
      </c>
      <c r="F1194" s="433" t="s">
        <v>4075</v>
      </c>
      <c r="G1194" s="432" t="s">
        <v>381</v>
      </c>
      <c r="H1194" s="432" t="s">
        <v>1035</v>
      </c>
      <c r="I1194" s="432" t="s">
        <v>1036</v>
      </c>
      <c r="J1194" s="432" t="s">
        <v>1037</v>
      </c>
      <c r="K1194" s="432" t="s">
        <v>1038</v>
      </c>
      <c r="L1194" s="434">
        <v>94.739834254674804</v>
      </c>
      <c r="M1194" s="434">
        <v>52</v>
      </c>
      <c r="N1194" s="435">
        <v>4926.47138124309</v>
      </c>
    </row>
    <row r="1195" spans="1:14" ht="14.4" customHeight="1" x14ac:dyDescent="0.3">
      <c r="A1195" s="430" t="s">
        <v>2872</v>
      </c>
      <c r="B1195" s="431" t="s">
        <v>4031</v>
      </c>
      <c r="C1195" s="432" t="s">
        <v>2873</v>
      </c>
      <c r="D1195" s="433" t="s">
        <v>4052</v>
      </c>
      <c r="E1195" s="432" t="s">
        <v>388</v>
      </c>
      <c r="F1195" s="433" t="s">
        <v>4075</v>
      </c>
      <c r="G1195" s="432" t="s">
        <v>381</v>
      </c>
      <c r="H1195" s="432" t="s">
        <v>2375</v>
      </c>
      <c r="I1195" s="432" t="s">
        <v>2376</v>
      </c>
      <c r="J1195" s="432" t="s">
        <v>2377</v>
      </c>
      <c r="K1195" s="432" t="s">
        <v>2378</v>
      </c>
      <c r="L1195" s="434">
        <v>60.495373081624862</v>
      </c>
      <c r="M1195" s="434">
        <v>76</v>
      </c>
      <c r="N1195" s="435">
        <v>4597.6483542034894</v>
      </c>
    </row>
    <row r="1196" spans="1:14" ht="14.4" customHeight="1" x14ac:dyDescent="0.3">
      <c r="A1196" s="430" t="s">
        <v>2872</v>
      </c>
      <c r="B1196" s="431" t="s">
        <v>4031</v>
      </c>
      <c r="C1196" s="432" t="s">
        <v>2873</v>
      </c>
      <c r="D1196" s="433" t="s">
        <v>4052</v>
      </c>
      <c r="E1196" s="432" t="s">
        <v>388</v>
      </c>
      <c r="F1196" s="433" t="s">
        <v>4075</v>
      </c>
      <c r="G1196" s="432" t="s">
        <v>381</v>
      </c>
      <c r="H1196" s="432" t="s">
        <v>2960</v>
      </c>
      <c r="I1196" s="432" t="s">
        <v>2960</v>
      </c>
      <c r="J1196" s="432" t="s">
        <v>2961</v>
      </c>
      <c r="K1196" s="432" t="s">
        <v>1946</v>
      </c>
      <c r="L1196" s="434">
        <v>158.32999999999998</v>
      </c>
      <c r="M1196" s="434">
        <v>1</v>
      </c>
      <c r="N1196" s="435">
        <v>158.32999999999998</v>
      </c>
    </row>
    <row r="1197" spans="1:14" ht="14.4" customHeight="1" x14ac:dyDescent="0.3">
      <c r="A1197" s="430" t="s">
        <v>2872</v>
      </c>
      <c r="B1197" s="431" t="s">
        <v>4031</v>
      </c>
      <c r="C1197" s="432" t="s">
        <v>2873</v>
      </c>
      <c r="D1197" s="433" t="s">
        <v>4052</v>
      </c>
      <c r="E1197" s="432" t="s">
        <v>388</v>
      </c>
      <c r="F1197" s="433" t="s">
        <v>4075</v>
      </c>
      <c r="G1197" s="432" t="s">
        <v>381</v>
      </c>
      <c r="H1197" s="432" t="s">
        <v>2962</v>
      </c>
      <c r="I1197" s="432" t="s">
        <v>2963</v>
      </c>
      <c r="J1197" s="432" t="s">
        <v>1127</v>
      </c>
      <c r="K1197" s="432" t="s">
        <v>2964</v>
      </c>
      <c r="L1197" s="434">
        <v>130.79</v>
      </c>
      <c r="M1197" s="434">
        <v>1</v>
      </c>
      <c r="N1197" s="435">
        <v>130.79</v>
      </c>
    </row>
    <row r="1198" spans="1:14" ht="14.4" customHeight="1" x14ac:dyDescent="0.3">
      <c r="A1198" s="430" t="s">
        <v>2872</v>
      </c>
      <c r="B1198" s="431" t="s">
        <v>4031</v>
      </c>
      <c r="C1198" s="432" t="s">
        <v>2873</v>
      </c>
      <c r="D1198" s="433" t="s">
        <v>4052</v>
      </c>
      <c r="E1198" s="432" t="s">
        <v>388</v>
      </c>
      <c r="F1198" s="433" t="s">
        <v>4075</v>
      </c>
      <c r="G1198" s="432" t="s">
        <v>381</v>
      </c>
      <c r="H1198" s="432" t="s">
        <v>2379</v>
      </c>
      <c r="I1198" s="432" t="s">
        <v>2380</v>
      </c>
      <c r="J1198" s="432" t="s">
        <v>2381</v>
      </c>
      <c r="K1198" s="432" t="s">
        <v>2382</v>
      </c>
      <c r="L1198" s="434">
        <v>112.28000000000007</v>
      </c>
      <c r="M1198" s="434">
        <v>1</v>
      </c>
      <c r="N1198" s="435">
        <v>112.28000000000007</v>
      </c>
    </row>
    <row r="1199" spans="1:14" ht="14.4" customHeight="1" x14ac:dyDescent="0.3">
      <c r="A1199" s="430" t="s">
        <v>2872</v>
      </c>
      <c r="B1199" s="431" t="s">
        <v>4031</v>
      </c>
      <c r="C1199" s="432" t="s">
        <v>2873</v>
      </c>
      <c r="D1199" s="433" t="s">
        <v>4052</v>
      </c>
      <c r="E1199" s="432" t="s">
        <v>388</v>
      </c>
      <c r="F1199" s="433" t="s">
        <v>4075</v>
      </c>
      <c r="G1199" s="432" t="s">
        <v>381</v>
      </c>
      <c r="H1199" s="432" t="s">
        <v>2965</v>
      </c>
      <c r="I1199" s="432" t="s">
        <v>2966</v>
      </c>
      <c r="J1199" s="432" t="s">
        <v>2967</v>
      </c>
      <c r="K1199" s="432" t="s">
        <v>2968</v>
      </c>
      <c r="L1199" s="434">
        <v>70.389776847969046</v>
      </c>
      <c r="M1199" s="434">
        <v>4</v>
      </c>
      <c r="N1199" s="435">
        <v>281.55910739187618</v>
      </c>
    </row>
    <row r="1200" spans="1:14" ht="14.4" customHeight="1" x14ac:dyDescent="0.3">
      <c r="A1200" s="430" t="s">
        <v>2872</v>
      </c>
      <c r="B1200" s="431" t="s">
        <v>4031</v>
      </c>
      <c r="C1200" s="432" t="s">
        <v>2873</v>
      </c>
      <c r="D1200" s="433" t="s">
        <v>4052</v>
      </c>
      <c r="E1200" s="432" t="s">
        <v>388</v>
      </c>
      <c r="F1200" s="433" t="s">
        <v>4075</v>
      </c>
      <c r="G1200" s="432" t="s">
        <v>381</v>
      </c>
      <c r="H1200" s="432" t="s">
        <v>1039</v>
      </c>
      <c r="I1200" s="432" t="s">
        <v>1040</v>
      </c>
      <c r="J1200" s="432" t="s">
        <v>1041</v>
      </c>
      <c r="K1200" s="432" t="s">
        <v>1042</v>
      </c>
      <c r="L1200" s="434">
        <v>162.25999999999993</v>
      </c>
      <c r="M1200" s="434">
        <v>1</v>
      </c>
      <c r="N1200" s="435">
        <v>162.25999999999993</v>
      </c>
    </row>
    <row r="1201" spans="1:14" ht="14.4" customHeight="1" x14ac:dyDescent="0.3">
      <c r="A1201" s="430" t="s">
        <v>2872</v>
      </c>
      <c r="B1201" s="431" t="s">
        <v>4031</v>
      </c>
      <c r="C1201" s="432" t="s">
        <v>2873</v>
      </c>
      <c r="D1201" s="433" t="s">
        <v>4052</v>
      </c>
      <c r="E1201" s="432" t="s">
        <v>388</v>
      </c>
      <c r="F1201" s="433" t="s">
        <v>4075</v>
      </c>
      <c r="G1201" s="432" t="s">
        <v>381</v>
      </c>
      <c r="H1201" s="432" t="s">
        <v>1043</v>
      </c>
      <c r="I1201" s="432" t="s">
        <v>1044</v>
      </c>
      <c r="J1201" s="432" t="s">
        <v>1045</v>
      </c>
      <c r="K1201" s="432" t="s">
        <v>1046</v>
      </c>
      <c r="L1201" s="434">
        <v>126.35999999999999</v>
      </c>
      <c r="M1201" s="434">
        <v>1</v>
      </c>
      <c r="N1201" s="435">
        <v>126.35999999999999</v>
      </c>
    </row>
    <row r="1202" spans="1:14" ht="14.4" customHeight="1" x14ac:dyDescent="0.3">
      <c r="A1202" s="430" t="s">
        <v>2872</v>
      </c>
      <c r="B1202" s="431" t="s">
        <v>4031</v>
      </c>
      <c r="C1202" s="432" t="s">
        <v>2873</v>
      </c>
      <c r="D1202" s="433" t="s">
        <v>4052</v>
      </c>
      <c r="E1202" s="432" t="s">
        <v>388</v>
      </c>
      <c r="F1202" s="433" t="s">
        <v>4075</v>
      </c>
      <c r="G1202" s="432" t="s">
        <v>381</v>
      </c>
      <c r="H1202" s="432" t="s">
        <v>2383</v>
      </c>
      <c r="I1202" s="432" t="s">
        <v>2384</v>
      </c>
      <c r="J1202" s="432" t="s">
        <v>2385</v>
      </c>
      <c r="K1202" s="432" t="s">
        <v>2386</v>
      </c>
      <c r="L1202" s="434">
        <v>125.53987862849286</v>
      </c>
      <c r="M1202" s="434">
        <v>38</v>
      </c>
      <c r="N1202" s="435">
        <v>4770.5153878827286</v>
      </c>
    </row>
    <row r="1203" spans="1:14" ht="14.4" customHeight="1" x14ac:dyDescent="0.3">
      <c r="A1203" s="430" t="s">
        <v>2872</v>
      </c>
      <c r="B1203" s="431" t="s">
        <v>4031</v>
      </c>
      <c r="C1203" s="432" t="s">
        <v>2873</v>
      </c>
      <c r="D1203" s="433" t="s">
        <v>4052</v>
      </c>
      <c r="E1203" s="432" t="s">
        <v>388</v>
      </c>
      <c r="F1203" s="433" t="s">
        <v>4075</v>
      </c>
      <c r="G1203" s="432" t="s">
        <v>381</v>
      </c>
      <c r="H1203" s="432" t="s">
        <v>1047</v>
      </c>
      <c r="I1203" s="432" t="s">
        <v>1048</v>
      </c>
      <c r="J1203" s="432" t="s">
        <v>1049</v>
      </c>
      <c r="K1203" s="432" t="s">
        <v>1050</v>
      </c>
      <c r="L1203" s="434">
        <v>142.42999999999992</v>
      </c>
      <c r="M1203" s="434">
        <v>1</v>
      </c>
      <c r="N1203" s="435">
        <v>142.42999999999992</v>
      </c>
    </row>
    <row r="1204" spans="1:14" ht="14.4" customHeight="1" x14ac:dyDescent="0.3">
      <c r="A1204" s="430" t="s">
        <v>2872</v>
      </c>
      <c r="B1204" s="431" t="s">
        <v>4031</v>
      </c>
      <c r="C1204" s="432" t="s">
        <v>2873</v>
      </c>
      <c r="D1204" s="433" t="s">
        <v>4052</v>
      </c>
      <c r="E1204" s="432" t="s">
        <v>388</v>
      </c>
      <c r="F1204" s="433" t="s">
        <v>4075</v>
      </c>
      <c r="G1204" s="432" t="s">
        <v>381</v>
      </c>
      <c r="H1204" s="432" t="s">
        <v>2969</v>
      </c>
      <c r="I1204" s="432" t="s">
        <v>2970</v>
      </c>
      <c r="J1204" s="432" t="s">
        <v>1502</v>
      </c>
      <c r="K1204" s="432" t="s">
        <v>2971</v>
      </c>
      <c r="L1204" s="434">
        <v>96.70000000000006</v>
      </c>
      <c r="M1204" s="434">
        <v>1</v>
      </c>
      <c r="N1204" s="435">
        <v>96.70000000000006</v>
      </c>
    </row>
    <row r="1205" spans="1:14" ht="14.4" customHeight="1" x14ac:dyDescent="0.3">
      <c r="A1205" s="430" t="s">
        <v>2872</v>
      </c>
      <c r="B1205" s="431" t="s">
        <v>4031</v>
      </c>
      <c r="C1205" s="432" t="s">
        <v>2873</v>
      </c>
      <c r="D1205" s="433" t="s">
        <v>4052</v>
      </c>
      <c r="E1205" s="432" t="s">
        <v>388</v>
      </c>
      <c r="F1205" s="433" t="s">
        <v>4075</v>
      </c>
      <c r="G1205" s="432" t="s">
        <v>381</v>
      </c>
      <c r="H1205" s="432" t="s">
        <v>1051</v>
      </c>
      <c r="I1205" s="432" t="s">
        <v>1052</v>
      </c>
      <c r="J1205" s="432" t="s">
        <v>899</v>
      </c>
      <c r="K1205" s="432" t="s">
        <v>1053</v>
      </c>
      <c r="L1205" s="434">
        <v>44.23</v>
      </c>
      <c r="M1205" s="434">
        <v>15</v>
      </c>
      <c r="N1205" s="435">
        <v>663.44999999999993</v>
      </c>
    </row>
    <row r="1206" spans="1:14" ht="14.4" customHeight="1" x14ac:dyDescent="0.3">
      <c r="A1206" s="430" t="s">
        <v>2872</v>
      </c>
      <c r="B1206" s="431" t="s">
        <v>4031</v>
      </c>
      <c r="C1206" s="432" t="s">
        <v>2873</v>
      </c>
      <c r="D1206" s="433" t="s">
        <v>4052</v>
      </c>
      <c r="E1206" s="432" t="s">
        <v>388</v>
      </c>
      <c r="F1206" s="433" t="s">
        <v>4075</v>
      </c>
      <c r="G1206" s="432" t="s">
        <v>381</v>
      </c>
      <c r="H1206" s="432" t="s">
        <v>1058</v>
      </c>
      <c r="I1206" s="432" t="s">
        <v>1059</v>
      </c>
      <c r="J1206" s="432" t="s">
        <v>1060</v>
      </c>
      <c r="K1206" s="432" t="s">
        <v>1061</v>
      </c>
      <c r="L1206" s="434">
        <v>86.169866537230732</v>
      </c>
      <c r="M1206" s="434">
        <v>75</v>
      </c>
      <c r="N1206" s="435">
        <v>6462.7399902923044</v>
      </c>
    </row>
    <row r="1207" spans="1:14" ht="14.4" customHeight="1" x14ac:dyDescent="0.3">
      <c r="A1207" s="430" t="s">
        <v>2872</v>
      </c>
      <c r="B1207" s="431" t="s">
        <v>4031</v>
      </c>
      <c r="C1207" s="432" t="s">
        <v>2873</v>
      </c>
      <c r="D1207" s="433" t="s">
        <v>4052</v>
      </c>
      <c r="E1207" s="432" t="s">
        <v>388</v>
      </c>
      <c r="F1207" s="433" t="s">
        <v>4075</v>
      </c>
      <c r="G1207" s="432" t="s">
        <v>381</v>
      </c>
      <c r="H1207" s="432" t="s">
        <v>2387</v>
      </c>
      <c r="I1207" s="432" t="s">
        <v>2388</v>
      </c>
      <c r="J1207" s="432" t="s">
        <v>2389</v>
      </c>
      <c r="K1207" s="432" t="s">
        <v>2390</v>
      </c>
      <c r="L1207" s="434">
        <v>48.680014416351646</v>
      </c>
      <c r="M1207" s="434">
        <v>75</v>
      </c>
      <c r="N1207" s="435">
        <v>3651.0010812263736</v>
      </c>
    </row>
    <row r="1208" spans="1:14" ht="14.4" customHeight="1" x14ac:dyDescent="0.3">
      <c r="A1208" s="430" t="s">
        <v>2872</v>
      </c>
      <c r="B1208" s="431" t="s">
        <v>4031</v>
      </c>
      <c r="C1208" s="432" t="s">
        <v>2873</v>
      </c>
      <c r="D1208" s="433" t="s">
        <v>4052</v>
      </c>
      <c r="E1208" s="432" t="s">
        <v>388</v>
      </c>
      <c r="F1208" s="433" t="s">
        <v>4075</v>
      </c>
      <c r="G1208" s="432" t="s">
        <v>381</v>
      </c>
      <c r="H1208" s="432" t="s">
        <v>1062</v>
      </c>
      <c r="I1208" s="432" t="s">
        <v>1062</v>
      </c>
      <c r="J1208" s="432" t="s">
        <v>903</v>
      </c>
      <c r="K1208" s="432" t="s">
        <v>1063</v>
      </c>
      <c r="L1208" s="434">
        <v>107.20000000000003</v>
      </c>
      <c r="M1208" s="434">
        <v>6</v>
      </c>
      <c r="N1208" s="435">
        <v>643.20000000000016</v>
      </c>
    </row>
    <row r="1209" spans="1:14" ht="14.4" customHeight="1" x14ac:dyDescent="0.3">
      <c r="A1209" s="430" t="s">
        <v>2872</v>
      </c>
      <c r="B1209" s="431" t="s">
        <v>4031</v>
      </c>
      <c r="C1209" s="432" t="s">
        <v>2873</v>
      </c>
      <c r="D1209" s="433" t="s">
        <v>4052</v>
      </c>
      <c r="E1209" s="432" t="s">
        <v>388</v>
      </c>
      <c r="F1209" s="433" t="s">
        <v>4075</v>
      </c>
      <c r="G1209" s="432" t="s">
        <v>381</v>
      </c>
      <c r="H1209" s="432" t="s">
        <v>1064</v>
      </c>
      <c r="I1209" s="432" t="s">
        <v>1065</v>
      </c>
      <c r="J1209" s="432" t="s">
        <v>1066</v>
      </c>
      <c r="K1209" s="432" t="s">
        <v>1067</v>
      </c>
      <c r="L1209" s="434">
        <v>44.040001213685514</v>
      </c>
      <c r="M1209" s="434">
        <v>2</v>
      </c>
      <c r="N1209" s="435">
        <v>88.080002427371028</v>
      </c>
    </row>
    <row r="1210" spans="1:14" ht="14.4" customHeight="1" x14ac:dyDescent="0.3">
      <c r="A1210" s="430" t="s">
        <v>2872</v>
      </c>
      <c r="B1210" s="431" t="s">
        <v>4031</v>
      </c>
      <c r="C1210" s="432" t="s">
        <v>2873</v>
      </c>
      <c r="D1210" s="433" t="s">
        <v>4052</v>
      </c>
      <c r="E1210" s="432" t="s">
        <v>388</v>
      </c>
      <c r="F1210" s="433" t="s">
        <v>4075</v>
      </c>
      <c r="G1210" s="432" t="s">
        <v>381</v>
      </c>
      <c r="H1210" s="432" t="s">
        <v>1068</v>
      </c>
      <c r="I1210" s="432" t="s">
        <v>1069</v>
      </c>
      <c r="J1210" s="432" t="s">
        <v>1066</v>
      </c>
      <c r="K1210" s="432" t="s">
        <v>1070</v>
      </c>
      <c r="L1210" s="434">
        <v>209.99631153562885</v>
      </c>
      <c r="M1210" s="434">
        <v>156</v>
      </c>
      <c r="N1210" s="435">
        <v>32759.4245995581</v>
      </c>
    </row>
    <row r="1211" spans="1:14" ht="14.4" customHeight="1" x14ac:dyDescent="0.3">
      <c r="A1211" s="430" t="s">
        <v>2872</v>
      </c>
      <c r="B1211" s="431" t="s">
        <v>4031</v>
      </c>
      <c r="C1211" s="432" t="s">
        <v>2873</v>
      </c>
      <c r="D1211" s="433" t="s">
        <v>4052</v>
      </c>
      <c r="E1211" s="432" t="s">
        <v>388</v>
      </c>
      <c r="F1211" s="433" t="s">
        <v>4075</v>
      </c>
      <c r="G1211" s="432" t="s">
        <v>381</v>
      </c>
      <c r="H1211" s="432" t="s">
        <v>415</v>
      </c>
      <c r="I1211" s="432" t="s">
        <v>416</v>
      </c>
      <c r="J1211" s="432" t="s">
        <v>417</v>
      </c>
      <c r="K1211" s="432" t="s">
        <v>418</v>
      </c>
      <c r="L1211" s="434">
        <v>375.79995394533341</v>
      </c>
      <c r="M1211" s="434">
        <v>35</v>
      </c>
      <c r="N1211" s="435">
        <v>13152.998388086669</v>
      </c>
    </row>
    <row r="1212" spans="1:14" ht="14.4" customHeight="1" x14ac:dyDescent="0.3">
      <c r="A1212" s="430" t="s">
        <v>2872</v>
      </c>
      <c r="B1212" s="431" t="s">
        <v>4031</v>
      </c>
      <c r="C1212" s="432" t="s">
        <v>2873</v>
      </c>
      <c r="D1212" s="433" t="s">
        <v>4052</v>
      </c>
      <c r="E1212" s="432" t="s">
        <v>388</v>
      </c>
      <c r="F1212" s="433" t="s">
        <v>4075</v>
      </c>
      <c r="G1212" s="432" t="s">
        <v>381</v>
      </c>
      <c r="H1212" s="432" t="s">
        <v>2972</v>
      </c>
      <c r="I1212" s="432" t="s">
        <v>2973</v>
      </c>
      <c r="J1212" s="432" t="s">
        <v>2974</v>
      </c>
      <c r="K1212" s="432" t="s">
        <v>1847</v>
      </c>
      <c r="L1212" s="434">
        <v>48.860000000000021</v>
      </c>
      <c r="M1212" s="434">
        <v>1</v>
      </c>
      <c r="N1212" s="435">
        <v>48.860000000000021</v>
      </c>
    </row>
    <row r="1213" spans="1:14" ht="14.4" customHeight="1" x14ac:dyDescent="0.3">
      <c r="A1213" s="430" t="s">
        <v>2872</v>
      </c>
      <c r="B1213" s="431" t="s">
        <v>4031</v>
      </c>
      <c r="C1213" s="432" t="s">
        <v>2873</v>
      </c>
      <c r="D1213" s="433" t="s">
        <v>4052</v>
      </c>
      <c r="E1213" s="432" t="s">
        <v>388</v>
      </c>
      <c r="F1213" s="433" t="s">
        <v>4075</v>
      </c>
      <c r="G1213" s="432" t="s">
        <v>381</v>
      </c>
      <c r="H1213" s="432" t="s">
        <v>2975</v>
      </c>
      <c r="I1213" s="432" t="s">
        <v>2976</v>
      </c>
      <c r="J1213" s="432" t="s">
        <v>2977</v>
      </c>
      <c r="K1213" s="432" t="s">
        <v>2978</v>
      </c>
      <c r="L1213" s="434">
        <v>514.63534034551594</v>
      </c>
      <c r="M1213" s="434">
        <v>1</v>
      </c>
      <c r="N1213" s="435">
        <v>514.63534034551594</v>
      </c>
    </row>
    <row r="1214" spans="1:14" ht="14.4" customHeight="1" x14ac:dyDescent="0.3">
      <c r="A1214" s="430" t="s">
        <v>2872</v>
      </c>
      <c r="B1214" s="431" t="s">
        <v>4031</v>
      </c>
      <c r="C1214" s="432" t="s">
        <v>2873</v>
      </c>
      <c r="D1214" s="433" t="s">
        <v>4052</v>
      </c>
      <c r="E1214" s="432" t="s">
        <v>388</v>
      </c>
      <c r="F1214" s="433" t="s">
        <v>4075</v>
      </c>
      <c r="G1214" s="432" t="s">
        <v>381</v>
      </c>
      <c r="H1214" s="432" t="s">
        <v>1071</v>
      </c>
      <c r="I1214" s="432" t="s">
        <v>1072</v>
      </c>
      <c r="J1214" s="432" t="s">
        <v>1073</v>
      </c>
      <c r="K1214" s="432" t="s">
        <v>1074</v>
      </c>
      <c r="L1214" s="434">
        <v>112.37999999999997</v>
      </c>
      <c r="M1214" s="434">
        <v>5</v>
      </c>
      <c r="N1214" s="435">
        <v>561.89999999999986</v>
      </c>
    </row>
    <row r="1215" spans="1:14" ht="14.4" customHeight="1" x14ac:dyDescent="0.3">
      <c r="A1215" s="430" t="s">
        <v>2872</v>
      </c>
      <c r="B1215" s="431" t="s">
        <v>4031</v>
      </c>
      <c r="C1215" s="432" t="s">
        <v>2873</v>
      </c>
      <c r="D1215" s="433" t="s">
        <v>4052</v>
      </c>
      <c r="E1215" s="432" t="s">
        <v>388</v>
      </c>
      <c r="F1215" s="433" t="s">
        <v>4075</v>
      </c>
      <c r="G1215" s="432" t="s">
        <v>381</v>
      </c>
      <c r="H1215" s="432" t="s">
        <v>1075</v>
      </c>
      <c r="I1215" s="432" t="s">
        <v>1076</v>
      </c>
      <c r="J1215" s="432" t="s">
        <v>1077</v>
      </c>
      <c r="K1215" s="432" t="s">
        <v>1078</v>
      </c>
      <c r="L1215" s="434">
        <v>46.98</v>
      </c>
      <c r="M1215" s="434">
        <v>1</v>
      </c>
      <c r="N1215" s="435">
        <v>46.98</v>
      </c>
    </row>
    <row r="1216" spans="1:14" ht="14.4" customHeight="1" x14ac:dyDescent="0.3">
      <c r="A1216" s="430" t="s">
        <v>2872</v>
      </c>
      <c r="B1216" s="431" t="s">
        <v>4031</v>
      </c>
      <c r="C1216" s="432" t="s">
        <v>2873</v>
      </c>
      <c r="D1216" s="433" t="s">
        <v>4052</v>
      </c>
      <c r="E1216" s="432" t="s">
        <v>388</v>
      </c>
      <c r="F1216" s="433" t="s">
        <v>4075</v>
      </c>
      <c r="G1216" s="432" t="s">
        <v>381</v>
      </c>
      <c r="H1216" s="432" t="s">
        <v>2979</v>
      </c>
      <c r="I1216" s="432" t="s">
        <v>2980</v>
      </c>
      <c r="J1216" s="432" t="s">
        <v>2981</v>
      </c>
      <c r="K1216" s="432" t="s">
        <v>2982</v>
      </c>
      <c r="L1216" s="434">
        <v>122.61</v>
      </c>
      <c r="M1216" s="434">
        <v>1</v>
      </c>
      <c r="N1216" s="435">
        <v>122.61</v>
      </c>
    </row>
    <row r="1217" spans="1:14" ht="14.4" customHeight="1" x14ac:dyDescent="0.3">
      <c r="A1217" s="430" t="s">
        <v>2872</v>
      </c>
      <c r="B1217" s="431" t="s">
        <v>4031</v>
      </c>
      <c r="C1217" s="432" t="s">
        <v>2873</v>
      </c>
      <c r="D1217" s="433" t="s">
        <v>4052</v>
      </c>
      <c r="E1217" s="432" t="s">
        <v>388</v>
      </c>
      <c r="F1217" s="433" t="s">
        <v>4075</v>
      </c>
      <c r="G1217" s="432" t="s">
        <v>381</v>
      </c>
      <c r="H1217" s="432" t="s">
        <v>1079</v>
      </c>
      <c r="I1217" s="432" t="s">
        <v>1080</v>
      </c>
      <c r="J1217" s="432" t="s">
        <v>1081</v>
      </c>
      <c r="K1217" s="432" t="s">
        <v>1082</v>
      </c>
      <c r="L1217" s="434">
        <v>132.32000000000002</v>
      </c>
      <c r="M1217" s="434">
        <v>1</v>
      </c>
      <c r="N1217" s="435">
        <v>132.32000000000002</v>
      </c>
    </row>
    <row r="1218" spans="1:14" ht="14.4" customHeight="1" x14ac:dyDescent="0.3">
      <c r="A1218" s="430" t="s">
        <v>2872</v>
      </c>
      <c r="B1218" s="431" t="s">
        <v>4031</v>
      </c>
      <c r="C1218" s="432" t="s">
        <v>2873</v>
      </c>
      <c r="D1218" s="433" t="s">
        <v>4052</v>
      </c>
      <c r="E1218" s="432" t="s">
        <v>388</v>
      </c>
      <c r="F1218" s="433" t="s">
        <v>4075</v>
      </c>
      <c r="G1218" s="432" t="s">
        <v>381</v>
      </c>
      <c r="H1218" s="432" t="s">
        <v>1083</v>
      </c>
      <c r="I1218" s="432" t="s">
        <v>1084</v>
      </c>
      <c r="J1218" s="432" t="s">
        <v>907</v>
      </c>
      <c r="K1218" s="432" t="s">
        <v>1085</v>
      </c>
      <c r="L1218" s="434">
        <v>159.84000000000006</v>
      </c>
      <c r="M1218" s="434">
        <v>1</v>
      </c>
      <c r="N1218" s="435">
        <v>159.84000000000006</v>
      </c>
    </row>
    <row r="1219" spans="1:14" ht="14.4" customHeight="1" x14ac:dyDescent="0.3">
      <c r="A1219" s="430" t="s">
        <v>2872</v>
      </c>
      <c r="B1219" s="431" t="s">
        <v>4031</v>
      </c>
      <c r="C1219" s="432" t="s">
        <v>2873</v>
      </c>
      <c r="D1219" s="433" t="s">
        <v>4052</v>
      </c>
      <c r="E1219" s="432" t="s">
        <v>388</v>
      </c>
      <c r="F1219" s="433" t="s">
        <v>4075</v>
      </c>
      <c r="G1219" s="432" t="s">
        <v>381</v>
      </c>
      <c r="H1219" s="432" t="s">
        <v>1094</v>
      </c>
      <c r="I1219" s="432" t="s">
        <v>1095</v>
      </c>
      <c r="J1219" s="432" t="s">
        <v>1096</v>
      </c>
      <c r="K1219" s="432" t="s">
        <v>1097</v>
      </c>
      <c r="L1219" s="434">
        <v>219.8985466822202</v>
      </c>
      <c r="M1219" s="434">
        <v>207</v>
      </c>
      <c r="N1219" s="435">
        <v>45518.999163219582</v>
      </c>
    </row>
    <row r="1220" spans="1:14" ht="14.4" customHeight="1" x14ac:dyDescent="0.3">
      <c r="A1220" s="430" t="s">
        <v>2872</v>
      </c>
      <c r="B1220" s="431" t="s">
        <v>4031</v>
      </c>
      <c r="C1220" s="432" t="s">
        <v>2873</v>
      </c>
      <c r="D1220" s="433" t="s">
        <v>4052</v>
      </c>
      <c r="E1220" s="432" t="s">
        <v>388</v>
      </c>
      <c r="F1220" s="433" t="s">
        <v>4075</v>
      </c>
      <c r="G1220" s="432" t="s">
        <v>381</v>
      </c>
      <c r="H1220" s="432" t="s">
        <v>1098</v>
      </c>
      <c r="I1220" s="432" t="s">
        <v>1098</v>
      </c>
      <c r="J1220" s="432" t="s">
        <v>1099</v>
      </c>
      <c r="K1220" s="432" t="s">
        <v>1100</v>
      </c>
      <c r="L1220" s="434">
        <v>365.40999999999991</v>
      </c>
      <c r="M1220" s="434">
        <v>1</v>
      </c>
      <c r="N1220" s="435">
        <v>365.40999999999991</v>
      </c>
    </row>
    <row r="1221" spans="1:14" ht="14.4" customHeight="1" x14ac:dyDescent="0.3">
      <c r="A1221" s="430" t="s">
        <v>2872</v>
      </c>
      <c r="B1221" s="431" t="s">
        <v>4031</v>
      </c>
      <c r="C1221" s="432" t="s">
        <v>2873</v>
      </c>
      <c r="D1221" s="433" t="s">
        <v>4052</v>
      </c>
      <c r="E1221" s="432" t="s">
        <v>388</v>
      </c>
      <c r="F1221" s="433" t="s">
        <v>4075</v>
      </c>
      <c r="G1221" s="432" t="s">
        <v>381</v>
      </c>
      <c r="H1221" s="432" t="s">
        <v>1105</v>
      </c>
      <c r="I1221" s="432" t="s">
        <v>1106</v>
      </c>
      <c r="J1221" s="432" t="s">
        <v>1107</v>
      </c>
      <c r="K1221" s="432" t="s">
        <v>1108</v>
      </c>
      <c r="L1221" s="434">
        <v>257.37000160205292</v>
      </c>
      <c r="M1221" s="434">
        <v>4</v>
      </c>
      <c r="N1221" s="435">
        <v>1029.4800064082117</v>
      </c>
    </row>
    <row r="1222" spans="1:14" ht="14.4" customHeight="1" x14ac:dyDescent="0.3">
      <c r="A1222" s="430" t="s">
        <v>2872</v>
      </c>
      <c r="B1222" s="431" t="s">
        <v>4031</v>
      </c>
      <c r="C1222" s="432" t="s">
        <v>2873</v>
      </c>
      <c r="D1222" s="433" t="s">
        <v>4052</v>
      </c>
      <c r="E1222" s="432" t="s">
        <v>388</v>
      </c>
      <c r="F1222" s="433" t="s">
        <v>4075</v>
      </c>
      <c r="G1222" s="432" t="s">
        <v>381</v>
      </c>
      <c r="H1222" s="432" t="s">
        <v>2983</v>
      </c>
      <c r="I1222" s="432" t="s">
        <v>394</v>
      </c>
      <c r="J1222" s="432" t="s">
        <v>2984</v>
      </c>
      <c r="K1222" s="432"/>
      <c r="L1222" s="434">
        <v>218.20004987783594</v>
      </c>
      <c r="M1222" s="434">
        <v>47</v>
      </c>
      <c r="N1222" s="435">
        <v>10255.402344258289</v>
      </c>
    </row>
    <row r="1223" spans="1:14" ht="14.4" customHeight="1" x14ac:dyDescent="0.3">
      <c r="A1223" s="430" t="s">
        <v>2872</v>
      </c>
      <c r="B1223" s="431" t="s">
        <v>4031</v>
      </c>
      <c r="C1223" s="432" t="s">
        <v>2873</v>
      </c>
      <c r="D1223" s="433" t="s">
        <v>4052</v>
      </c>
      <c r="E1223" s="432" t="s">
        <v>388</v>
      </c>
      <c r="F1223" s="433" t="s">
        <v>4075</v>
      </c>
      <c r="G1223" s="432" t="s">
        <v>381</v>
      </c>
      <c r="H1223" s="432" t="s">
        <v>2985</v>
      </c>
      <c r="I1223" s="432" t="s">
        <v>394</v>
      </c>
      <c r="J1223" s="432" t="s">
        <v>2986</v>
      </c>
      <c r="K1223" s="432" t="s">
        <v>464</v>
      </c>
      <c r="L1223" s="434">
        <v>40.230000000000004</v>
      </c>
      <c r="M1223" s="434">
        <v>1</v>
      </c>
      <c r="N1223" s="435">
        <v>40.230000000000004</v>
      </c>
    </row>
    <row r="1224" spans="1:14" ht="14.4" customHeight="1" x14ac:dyDescent="0.3">
      <c r="A1224" s="430" t="s">
        <v>2872</v>
      </c>
      <c r="B1224" s="431" t="s">
        <v>4031</v>
      </c>
      <c r="C1224" s="432" t="s">
        <v>2873</v>
      </c>
      <c r="D1224" s="433" t="s">
        <v>4052</v>
      </c>
      <c r="E1224" s="432" t="s">
        <v>388</v>
      </c>
      <c r="F1224" s="433" t="s">
        <v>4075</v>
      </c>
      <c r="G1224" s="432" t="s">
        <v>381</v>
      </c>
      <c r="H1224" s="432" t="s">
        <v>2394</v>
      </c>
      <c r="I1224" s="432" t="s">
        <v>394</v>
      </c>
      <c r="J1224" s="432" t="s">
        <v>2395</v>
      </c>
      <c r="K1224" s="432"/>
      <c r="L1224" s="434">
        <v>138.96508533505494</v>
      </c>
      <c r="M1224" s="434">
        <v>34</v>
      </c>
      <c r="N1224" s="435">
        <v>4724.8129013918679</v>
      </c>
    </row>
    <row r="1225" spans="1:14" ht="14.4" customHeight="1" x14ac:dyDescent="0.3">
      <c r="A1225" s="430" t="s">
        <v>2872</v>
      </c>
      <c r="B1225" s="431" t="s">
        <v>4031</v>
      </c>
      <c r="C1225" s="432" t="s">
        <v>2873</v>
      </c>
      <c r="D1225" s="433" t="s">
        <v>4052</v>
      </c>
      <c r="E1225" s="432" t="s">
        <v>388</v>
      </c>
      <c r="F1225" s="433" t="s">
        <v>4075</v>
      </c>
      <c r="G1225" s="432" t="s">
        <v>381</v>
      </c>
      <c r="H1225" s="432" t="s">
        <v>1109</v>
      </c>
      <c r="I1225" s="432" t="s">
        <v>394</v>
      </c>
      <c r="J1225" s="432" t="s">
        <v>1110</v>
      </c>
      <c r="K1225" s="432"/>
      <c r="L1225" s="434">
        <v>98.420537897611879</v>
      </c>
      <c r="M1225" s="434">
        <v>370</v>
      </c>
      <c r="N1225" s="435">
        <v>36415.599022116396</v>
      </c>
    </row>
    <row r="1226" spans="1:14" ht="14.4" customHeight="1" x14ac:dyDescent="0.3">
      <c r="A1226" s="430" t="s">
        <v>2872</v>
      </c>
      <c r="B1226" s="431" t="s">
        <v>4031</v>
      </c>
      <c r="C1226" s="432" t="s">
        <v>2873</v>
      </c>
      <c r="D1226" s="433" t="s">
        <v>4052</v>
      </c>
      <c r="E1226" s="432" t="s">
        <v>388</v>
      </c>
      <c r="F1226" s="433" t="s">
        <v>4075</v>
      </c>
      <c r="G1226" s="432" t="s">
        <v>381</v>
      </c>
      <c r="H1226" s="432" t="s">
        <v>1111</v>
      </c>
      <c r="I1226" s="432" t="s">
        <v>1112</v>
      </c>
      <c r="J1226" s="432" t="s">
        <v>1113</v>
      </c>
      <c r="K1226" s="432" t="s">
        <v>1114</v>
      </c>
      <c r="L1226" s="434">
        <v>70.556527583359014</v>
      </c>
      <c r="M1226" s="434">
        <v>164</v>
      </c>
      <c r="N1226" s="435">
        <v>11571.270523670877</v>
      </c>
    </row>
    <row r="1227" spans="1:14" ht="14.4" customHeight="1" x14ac:dyDescent="0.3">
      <c r="A1227" s="430" t="s">
        <v>2872</v>
      </c>
      <c r="B1227" s="431" t="s">
        <v>4031</v>
      </c>
      <c r="C1227" s="432" t="s">
        <v>2873</v>
      </c>
      <c r="D1227" s="433" t="s">
        <v>4052</v>
      </c>
      <c r="E1227" s="432" t="s">
        <v>388</v>
      </c>
      <c r="F1227" s="433" t="s">
        <v>4075</v>
      </c>
      <c r="G1227" s="432" t="s">
        <v>381</v>
      </c>
      <c r="H1227" s="432" t="s">
        <v>1119</v>
      </c>
      <c r="I1227" s="432" t="s">
        <v>394</v>
      </c>
      <c r="J1227" s="432" t="s">
        <v>1120</v>
      </c>
      <c r="K1227" s="432" t="s">
        <v>1121</v>
      </c>
      <c r="L1227" s="434">
        <v>1377.5097142857144</v>
      </c>
      <c r="M1227" s="434">
        <v>7</v>
      </c>
      <c r="N1227" s="435">
        <v>9642.5680000000011</v>
      </c>
    </row>
    <row r="1228" spans="1:14" ht="14.4" customHeight="1" x14ac:dyDescent="0.3">
      <c r="A1228" s="430" t="s">
        <v>2872</v>
      </c>
      <c r="B1228" s="431" t="s">
        <v>4031</v>
      </c>
      <c r="C1228" s="432" t="s">
        <v>2873</v>
      </c>
      <c r="D1228" s="433" t="s">
        <v>4052</v>
      </c>
      <c r="E1228" s="432" t="s">
        <v>388</v>
      </c>
      <c r="F1228" s="433" t="s">
        <v>4075</v>
      </c>
      <c r="G1228" s="432" t="s">
        <v>381</v>
      </c>
      <c r="H1228" s="432" t="s">
        <v>1122</v>
      </c>
      <c r="I1228" s="432" t="s">
        <v>1123</v>
      </c>
      <c r="J1228" s="432" t="s">
        <v>1092</v>
      </c>
      <c r="K1228" s="432" t="s">
        <v>1124</v>
      </c>
      <c r="L1228" s="434">
        <v>58.249999999999993</v>
      </c>
      <c r="M1228" s="434">
        <v>3</v>
      </c>
      <c r="N1228" s="435">
        <v>174.74999999999997</v>
      </c>
    </row>
    <row r="1229" spans="1:14" ht="14.4" customHeight="1" x14ac:dyDescent="0.3">
      <c r="A1229" s="430" t="s">
        <v>2872</v>
      </c>
      <c r="B1229" s="431" t="s">
        <v>4031</v>
      </c>
      <c r="C1229" s="432" t="s">
        <v>2873</v>
      </c>
      <c r="D1229" s="433" t="s">
        <v>4052</v>
      </c>
      <c r="E1229" s="432" t="s">
        <v>388</v>
      </c>
      <c r="F1229" s="433" t="s">
        <v>4075</v>
      </c>
      <c r="G1229" s="432" t="s">
        <v>381</v>
      </c>
      <c r="H1229" s="432" t="s">
        <v>2987</v>
      </c>
      <c r="I1229" s="432" t="s">
        <v>2988</v>
      </c>
      <c r="J1229" s="432" t="s">
        <v>1623</v>
      </c>
      <c r="K1229" s="432" t="s">
        <v>1895</v>
      </c>
      <c r="L1229" s="434">
        <v>67.202108760441277</v>
      </c>
      <c r="M1229" s="434">
        <v>18</v>
      </c>
      <c r="N1229" s="435">
        <v>1209.6379576879431</v>
      </c>
    </row>
    <row r="1230" spans="1:14" ht="14.4" customHeight="1" x14ac:dyDescent="0.3">
      <c r="A1230" s="430" t="s">
        <v>2872</v>
      </c>
      <c r="B1230" s="431" t="s">
        <v>4031</v>
      </c>
      <c r="C1230" s="432" t="s">
        <v>2873</v>
      </c>
      <c r="D1230" s="433" t="s">
        <v>4052</v>
      </c>
      <c r="E1230" s="432" t="s">
        <v>388</v>
      </c>
      <c r="F1230" s="433" t="s">
        <v>4075</v>
      </c>
      <c r="G1230" s="432" t="s">
        <v>381</v>
      </c>
      <c r="H1230" s="432" t="s">
        <v>1129</v>
      </c>
      <c r="I1230" s="432" t="s">
        <v>1130</v>
      </c>
      <c r="J1230" s="432" t="s">
        <v>1131</v>
      </c>
      <c r="K1230" s="432" t="s">
        <v>1132</v>
      </c>
      <c r="L1230" s="434">
        <v>87.880000000000024</v>
      </c>
      <c r="M1230" s="434">
        <v>1</v>
      </c>
      <c r="N1230" s="435">
        <v>87.880000000000024</v>
      </c>
    </row>
    <row r="1231" spans="1:14" ht="14.4" customHeight="1" x14ac:dyDescent="0.3">
      <c r="A1231" s="430" t="s">
        <v>2872</v>
      </c>
      <c r="B1231" s="431" t="s">
        <v>4031</v>
      </c>
      <c r="C1231" s="432" t="s">
        <v>2873</v>
      </c>
      <c r="D1231" s="433" t="s">
        <v>4052</v>
      </c>
      <c r="E1231" s="432" t="s">
        <v>388</v>
      </c>
      <c r="F1231" s="433" t="s">
        <v>4075</v>
      </c>
      <c r="G1231" s="432" t="s">
        <v>381</v>
      </c>
      <c r="H1231" s="432" t="s">
        <v>1133</v>
      </c>
      <c r="I1231" s="432" t="s">
        <v>1134</v>
      </c>
      <c r="J1231" s="432" t="s">
        <v>1135</v>
      </c>
      <c r="K1231" s="432" t="s">
        <v>1136</v>
      </c>
      <c r="L1231" s="434">
        <v>112.96000000000002</v>
      </c>
      <c r="M1231" s="434">
        <v>11</v>
      </c>
      <c r="N1231" s="435">
        <v>1242.5600000000002</v>
      </c>
    </row>
    <row r="1232" spans="1:14" ht="14.4" customHeight="1" x14ac:dyDescent="0.3">
      <c r="A1232" s="430" t="s">
        <v>2872</v>
      </c>
      <c r="B1232" s="431" t="s">
        <v>4031</v>
      </c>
      <c r="C1232" s="432" t="s">
        <v>2873</v>
      </c>
      <c r="D1232" s="433" t="s">
        <v>4052</v>
      </c>
      <c r="E1232" s="432" t="s">
        <v>388</v>
      </c>
      <c r="F1232" s="433" t="s">
        <v>4075</v>
      </c>
      <c r="G1232" s="432" t="s">
        <v>381</v>
      </c>
      <c r="H1232" s="432" t="s">
        <v>2989</v>
      </c>
      <c r="I1232" s="432" t="s">
        <v>2990</v>
      </c>
      <c r="J1232" s="432" t="s">
        <v>2991</v>
      </c>
      <c r="K1232" s="432" t="s">
        <v>2992</v>
      </c>
      <c r="L1232" s="434">
        <v>34.330000000000013</v>
      </c>
      <c r="M1232" s="434">
        <v>2</v>
      </c>
      <c r="N1232" s="435">
        <v>68.660000000000025</v>
      </c>
    </row>
    <row r="1233" spans="1:14" ht="14.4" customHeight="1" x14ac:dyDescent="0.3">
      <c r="A1233" s="430" t="s">
        <v>2872</v>
      </c>
      <c r="B1233" s="431" t="s">
        <v>4031</v>
      </c>
      <c r="C1233" s="432" t="s">
        <v>2873</v>
      </c>
      <c r="D1233" s="433" t="s">
        <v>4052</v>
      </c>
      <c r="E1233" s="432" t="s">
        <v>388</v>
      </c>
      <c r="F1233" s="433" t="s">
        <v>4075</v>
      </c>
      <c r="G1233" s="432" t="s">
        <v>381</v>
      </c>
      <c r="H1233" s="432" t="s">
        <v>1145</v>
      </c>
      <c r="I1233" s="432" t="s">
        <v>1146</v>
      </c>
      <c r="J1233" s="432" t="s">
        <v>1147</v>
      </c>
      <c r="K1233" s="432"/>
      <c r="L1233" s="434">
        <v>132.17999999999998</v>
      </c>
      <c r="M1233" s="434">
        <v>21</v>
      </c>
      <c r="N1233" s="435">
        <v>2775.7799999999997</v>
      </c>
    </row>
    <row r="1234" spans="1:14" ht="14.4" customHeight="1" x14ac:dyDescent="0.3">
      <c r="A1234" s="430" t="s">
        <v>2872</v>
      </c>
      <c r="B1234" s="431" t="s">
        <v>4031</v>
      </c>
      <c r="C1234" s="432" t="s">
        <v>2873</v>
      </c>
      <c r="D1234" s="433" t="s">
        <v>4052</v>
      </c>
      <c r="E1234" s="432" t="s">
        <v>388</v>
      </c>
      <c r="F1234" s="433" t="s">
        <v>4075</v>
      </c>
      <c r="G1234" s="432" t="s">
        <v>381</v>
      </c>
      <c r="H1234" s="432" t="s">
        <v>2993</v>
      </c>
      <c r="I1234" s="432" t="s">
        <v>2994</v>
      </c>
      <c r="J1234" s="432" t="s">
        <v>2995</v>
      </c>
      <c r="K1234" s="432" t="s">
        <v>2996</v>
      </c>
      <c r="L1234" s="434">
        <v>65.188320233533318</v>
      </c>
      <c r="M1234" s="434">
        <v>432</v>
      </c>
      <c r="N1234" s="435">
        <v>28161.354340886392</v>
      </c>
    </row>
    <row r="1235" spans="1:14" ht="14.4" customHeight="1" x14ac:dyDescent="0.3">
      <c r="A1235" s="430" t="s">
        <v>2872</v>
      </c>
      <c r="B1235" s="431" t="s">
        <v>4031</v>
      </c>
      <c r="C1235" s="432" t="s">
        <v>2873</v>
      </c>
      <c r="D1235" s="433" t="s">
        <v>4052</v>
      </c>
      <c r="E1235" s="432" t="s">
        <v>388</v>
      </c>
      <c r="F1235" s="433" t="s">
        <v>4075</v>
      </c>
      <c r="G1235" s="432" t="s">
        <v>381</v>
      </c>
      <c r="H1235" s="432" t="s">
        <v>592</v>
      </c>
      <c r="I1235" s="432" t="s">
        <v>593</v>
      </c>
      <c r="J1235" s="432" t="s">
        <v>594</v>
      </c>
      <c r="K1235" s="432" t="s">
        <v>595</v>
      </c>
      <c r="L1235" s="434">
        <v>93.749989763747351</v>
      </c>
      <c r="M1235" s="434">
        <v>3</v>
      </c>
      <c r="N1235" s="435">
        <v>281.24996929124205</v>
      </c>
    </row>
    <row r="1236" spans="1:14" ht="14.4" customHeight="1" x14ac:dyDescent="0.3">
      <c r="A1236" s="430" t="s">
        <v>2872</v>
      </c>
      <c r="B1236" s="431" t="s">
        <v>4031</v>
      </c>
      <c r="C1236" s="432" t="s">
        <v>2873</v>
      </c>
      <c r="D1236" s="433" t="s">
        <v>4052</v>
      </c>
      <c r="E1236" s="432" t="s">
        <v>388</v>
      </c>
      <c r="F1236" s="433" t="s">
        <v>4075</v>
      </c>
      <c r="G1236" s="432" t="s">
        <v>381</v>
      </c>
      <c r="H1236" s="432" t="s">
        <v>1171</v>
      </c>
      <c r="I1236" s="432" t="s">
        <v>1172</v>
      </c>
      <c r="J1236" s="432" t="s">
        <v>977</v>
      </c>
      <c r="K1236" s="432" t="s">
        <v>1173</v>
      </c>
      <c r="L1236" s="434">
        <v>60.554777444278514</v>
      </c>
      <c r="M1236" s="434">
        <v>25</v>
      </c>
      <c r="N1236" s="435">
        <v>1513.8694361069629</v>
      </c>
    </row>
    <row r="1237" spans="1:14" ht="14.4" customHeight="1" x14ac:dyDescent="0.3">
      <c r="A1237" s="430" t="s">
        <v>2872</v>
      </c>
      <c r="B1237" s="431" t="s">
        <v>4031</v>
      </c>
      <c r="C1237" s="432" t="s">
        <v>2873</v>
      </c>
      <c r="D1237" s="433" t="s">
        <v>4052</v>
      </c>
      <c r="E1237" s="432" t="s">
        <v>388</v>
      </c>
      <c r="F1237" s="433" t="s">
        <v>4075</v>
      </c>
      <c r="G1237" s="432" t="s">
        <v>381</v>
      </c>
      <c r="H1237" s="432" t="s">
        <v>1180</v>
      </c>
      <c r="I1237" s="432" t="s">
        <v>1181</v>
      </c>
      <c r="J1237" s="432" t="s">
        <v>1182</v>
      </c>
      <c r="K1237" s="432" t="s">
        <v>1183</v>
      </c>
      <c r="L1237" s="434">
        <v>100.17999999999998</v>
      </c>
      <c r="M1237" s="434">
        <v>1</v>
      </c>
      <c r="N1237" s="435">
        <v>100.17999999999998</v>
      </c>
    </row>
    <row r="1238" spans="1:14" ht="14.4" customHeight="1" x14ac:dyDescent="0.3">
      <c r="A1238" s="430" t="s">
        <v>2872</v>
      </c>
      <c r="B1238" s="431" t="s">
        <v>4031</v>
      </c>
      <c r="C1238" s="432" t="s">
        <v>2873</v>
      </c>
      <c r="D1238" s="433" t="s">
        <v>4052</v>
      </c>
      <c r="E1238" s="432" t="s">
        <v>388</v>
      </c>
      <c r="F1238" s="433" t="s">
        <v>4075</v>
      </c>
      <c r="G1238" s="432" t="s">
        <v>381</v>
      </c>
      <c r="H1238" s="432" t="s">
        <v>1184</v>
      </c>
      <c r="I1238" s="432" t="s">
        <v>1185</v>
      </c>
      <c r="J1238" s="432" t="s">
        <v>1182</v>
      </c>
      <c r="K1238" s="432" t="s">
        <v>1186</v>
      </c>
      <c r="L1238" s="434">
        <v>34.670029452018596</v>
      </c>
      <c r="M1238" s="434">
        <v>5</v>
      </c>
      <c r="N1238" s="435">
        <v>173.35014726009297</v>
      </c>
    </row>
    <row r="1239" spans="1:14" ht="14.4" customHeight="1" x14ac:dyDescent="0.3">
      <c r="A1239" s="430" t="s">
        <v>2872</v>
      </c>
      <c r="B1239" s="431" t="s">
        <v>4031</v>
      </c>
      <c r="C1239" s="432" t="s">
        <v>2873</v>
      </c>
      <c r="D1239" s="433" t="s">
        <v>4052</v>
      </c>
      <c r="E1239" s="432" t="s">
        <v>388</v>
      </c>
      <c r="F1239" s="433" t="s">
        <v>4075</v>
      </c>
      <c r="G1239" s="432" t="s">
        <v>381</v>
      </c>
      <c r="H1239" s="432" t="s">
        <v>1191</v>
      </c>
      <c r="I1239" s="432" t="s">
        <v>1192</v>
      </c>
      <c r="J1239" s="432" t="s">
        <v>1189</v>
      </c>
      <c r="K1239" s="432" t="s">
        <v>1193</v>
      </c>
      <c r="L1239" s="434">
        <v>61.73</v>
      </c>
      <c r="M1239" s="434">
        <v>1</v>
      </c>
      <c r="N1239" s="435">
        <v>61.73</v>
      </c>
    </row>
    <row r="1240" spans="1:14" ht="14.4" customHeight="1" x14ac:dyDescent="0.3">
      <c r="A1240" s="430" t="s">
        <v>2872</v>
      </c>
      <c r="B1240" s="431" t="s">
        <v>4031</v>
      </c>
      <c r="C1240" s="432" t="s">
        <v>2873</v>
      </c>
      <c r="D1240" s="433" t="s">
        <v>4052</v>
      </c>
      <c r="E1240" s="432" t="s">
        <v>388</v>
      </c>
      <c r="F1240" s="433" t="s">
        <v>4075</v>
      </c>
      <c r="G1240" s="432" t="s">
        <v>381</v>
      </c>
      <c r="H1240" s="432" t="s">
        <v>1198</v>
      </c>
      <c r="I1240" s="432" t="s">
        <v>1199</v>
      </c>
      <c r="J1240" s="432" t="s">
        <v>1200</v>
      </c>
      <c r="K1240" s="432" t="s">
        <v>1201</v>
      </c>
      <c r="L1240" s="434">
        <v>27.669999999999995</v>
      </c>
      <c r="M1240" s="434">
        <v>1</v>
      </c>
      <c r="N1240" s="435">
        <v>27.669999999999995</v>
      </c>
    </row>
    <row r="1241" spans="1:14" ht="14.4" customHeight="1" x14ac:dyDescent="0.3">
      <c r="A1241" s="430" t="s">
        <v>2872</v>
      </c>
      <c r="B1241" s="431" t="s">
        <v>4031</v>
      </c>
      <c r="C1241" s="432" t="s">
        <v>2873</v>
      </c>
      <c r="D1241" s="433" t="s">
        <v>4052</v>
      </c>
      <c r="E1241" s="432" t="s">
        <v>388</v>
      </c>
      <c r="F1241" s="433" t="s">
        <v>4075</v>
      </c>
      <c r="G1241" s="432" t="s">
        <v>381</v>
      </c>
      <c r="H1241" s="432" t="s">
        <v>2400</v>
      </c>
      <c r="I1241" s="432" t="s">
        <v>2401</v>
      </c>
      <c r="J1241" s="432" t="s">
        <v>2402</v>
      </c>
      <c r="K1241" s="432" t="s">
        <v>2403</v>
      </c>
      <c r="L1241" s="434">
        <v>175.03001399126146</v>
      </c>
      <c r="M1241" s="434">
        <v>5</v>
      </c>
      <c r="N1241" s="435">
        <v>875.15006995630733</v>
      </c>
    </row>
    <row r="1242" spans="1:14" ht="14.4" customHeight="1" x14ac:dyDescent="0.3">
      <c r="A1242" s="430" t="s">
        <v>2872</v>
      </c>
      <c r="B1242" s="431" t="s">
        <v>4031</v>
      </c>
      <c r="C1242" s="432" t="s">
        <v>2873</v>
      </c>
      <c r="D1242" s="433" t="s">
        <v>4052</v>
      </c>
      <c r="E1242" s="432" t="s">
        <v>388</v>
      </c>
      <c r="F1242" s="433" t="s">
        <v>4075</v>
      </c>
      <c r="G1242" s="432" t="s">
        <v>381</v>
      </c>
      <c r="H1242" s="432" t="s">
        <v>426</v>
      </c>
      <c r="I1242" s="432" t="s">
        <v>394</v>
      </c>
      <c r="J1242" s="432" t="s">
        <v>427</v>
      </c>
      <c r="K1242" s="432"/>
      <c r="L1242" s="434">
        <v>191.13177837605417</v>
      </c>
      <c r="M1242" s="434">
        <v>146</v>
      </c>
      <c r="N1242" s="435">
        <v>27905.239642903907</v>
      </c>
    </row>
    <row r="1243" spans="1:14" ht="14.4" customHeight="1" x14ac:dyDescent="0.3">
      <c r="A1243" s="430" t="s">
        <v>2872</v>
      </c>
      <c r="B1243" s="431" t="s">
        <v>4031</v>
      </c>
      <c r="C1243" s="432" t="s">
        <v>2873</v>
      </c>
      <c r="D1243" s="433" t="s">
        <v>4052</v>
      </c>
      <c r="E1243" s="432" t="s">
        <v>388</v>
      </c>
      <c r="F1243" s="433" t="s">
        <v>4075</v>
      </c>
      <c r="G1243" s="432" t="s">
        <v>381</v>
      </c>
      <c r="H1243" s="432" t="s">
        <v>1212</v>
      </c>
      <c r="I1243" s="432" t="s">
        <v>394</v>
      </c>
      <c r="J1243" s="432" t="s">
        <v>1213</v>
      </c>
      <c r="K1243" s="432"/>
      <c r="L1243" s="434">
        <v>157.51992340084888</v>
      </c>
      <c r="M1243" s="434">
        <v>26</v>
      </c>
      <c r="N1243" s="435">
        <v>4095.518008422071</v>
      </c>
    </row>
    <row r="1244" spans="1:14" ht="14.4" customHeight="1" x14ac:dyDescent="0.3">
      <c r="A1244" s="430" t="s">
        <v>2872</v>
      </c>
      <c r="B1244" s="431" t="s">
        <v>4031</v>
      </c>
      <c r="C1244" s="432" t="s">
        <v>2873</v>
      </c>
      <c r="D1244" s="433" t="s">
        <v>4052</v>
      </c>
      <c r="E1244" s="432" t="s">
        <v>388</v>
      </c>
      <c r="F1244" s="433" t="s">
        <v>4075</v>
      </c>
      <c r="G1244" s="432" t="s">
        <v>381</v>
      </c>
      <c r="H1244" s="432" t="s">
        <v>2997</v>
      </c>
      <c r="I1244" s="432" t="s">
        <v>394</v>
      </c>
      <c r="J1244" s="432" t="s">
        <v>2998</v>
      </c>
      <c r="K1244" s="432"/>
      <c r="L1244" s="434">
        <v>88.989999999999981</v>
      </c>
      <c r="M1244" s="434">
        <v>5</v>
      </c>
      <c r="N1244" s="435">
        <v>444.94999999999993</v>
      </c>
    </row>
    <row r="1245" spans="1:14" ht="14.4" customHeight="1" x14ac:dyDescent="0.3">
      <c r="A1245" s="430" t="s">
        <v>2872</v>
      </c>
      <c r="B1245" s="431" t="s">
        <v>4031</v>
      </c>
      <c r="C1245" s="432" t="s">
        <v>2873</v>
      </c>
      <c r="D1245" s="433" t="s">
        <v>4052</v>
      </c>
      <c r="E1245" s="432" t="s">
        <v>388</v>
      </c>
      <c r="F1245" s="433" t="s">
        <v>4075</v>
      </c>
      <c r="G1245" s="432" t="s">
        <v>381</v>
      </c>
      <c r="H1245" s="432" t="s">
        <v>2999</v>
      </c>
      <c r="I1245" s="432" t="s">
        <v>2387</v>
      </c>
      <c r="J1245" s="432" t="s">
        <v>3000</v>
      </c>
      <c r="K1245" s="432" t="s">
        <v>3001</v>
      </c>
      <c r="L1245" s="434">
        <v>54.47</v>
      </c>
      <c r="M1245" s="434">
        <v>1</v>
      </c>
      <c r="N1245" s="435">
        <v>54.47</v>
      </c>
    </row>
    <row r="1246" spans="1:14" ht="14.4" customHeight="1" x14ac:dyDescent="0.3">
      <c r="A1246" s="430" t="s">
        <v>2872</v>
      </c>
      <c r="B1246" s="431" t="s">
        <v>4031</v>
      </c>
      <c r="C1246" s="432" t="s">
        <v>2873</v>
      </c>
      <c r="D1246" s="433" t="s">
        <v>4052</v>
      </c>
      <c r="E1246" s="432" t="s">
        <v>388</v>
      </c>
      <c r="F1246" s="433" t="s">
        <v>4075</v>
      </c>
      <c r="G1246" s="432" t="s">
        <v>381</v>
      </c>
      <c r="H1246" s="432" t="s">
        <v>1214</v>
      </c>
      <c r="I1246" s="432" t="s">
        <v>1214</v>
      </c>
      <c r="J1246" s="432" t="s">
        <v>782</v>
      </c>
      <c r="K1246" s="432" t="s">
        <v>1215</v>
      </c>
      <c r="L1246" s="434">
        <v>192.50010667308726</v>
      </c>
      <c r="M1246" s="434">
        <v>63</v>
      </c>
      <c r="N1246" s="435">
        <v>12127.506720404497</v>
      </c>
    </row>
    <row r="1247" spans="1:14" ht="14.4" customHeight="1" x14ac:dyDescent="0.3">
      <c r="A1247" s="430" t="s">
        <v>2872</v>
      </c>
      <c r="B1247" s="431" t="s">
        <v>4031</v>
      </c>
      <c r="C1247" s="432" t="s">
        <v>2873</v>
      </c>
      <c r="D1247" s="433" t="s">
        <v>4052</v>
      </c>
      <c r="E1247" s="432" t="s">
        <v>388</v>
      </c>
      <c r="F1247" s="433" t="s">
        <v>4075</v>
      </c>
      <c r="G1247" s="432" t="s">
        <v>381</v>
      </c>
      <c r="H1247" s="432" t="s">
        <v>1216</v>
      </c>
      <c r="I1247" s="432" t="s">
        <v>1216</v>
      </c>
      <c r="J1247" s="432" t="s">
        <v>1217</v>
      </c>
      <c r="K1247" s="432" t="s">
        <v>1218</v>
      </c>
      <c r="L1247" s="434">
        <v>94.250001173357333</v>
      </c>
      <c r="M1247" s="434">
        <v>2</v>
      </c>
      <c r="N1247" s="435">
        <v>188.50000234671467</v>
      </c>
    </row>
    <row r="1248" spans="1:14" ht="14.4" customHeight="1" x14ac:dyDescent="0.3">
      <c r="A1248" s="430" t="s">
        <v>2872</v>
      </c>
      <c r="B1248" s="431" t="s">
        <v>4031</v>
      </c>
      <c r="C1248" s="432" t="s">
        <v>2873</v>
      </c>
      <c r="D1248" s="433" t="s">
        <v>4052</v>
      </c>
      <c r="E1248" s="432" t="s">
        <v>388</v>
      </c>
      <c r="F1248" s="433" t="s">
        <v>4075</v>
      </c>
      <c r="G1248" s="432" t="s">
        <v>381</v>
      </c>
      <c r="H1248" s="432" t="s">
        <v>1223</v>
      </c>
      <c r="I1248" s="432" t="s">
        <v>1224</v>
      </c>
      <c r="J1248" s="432" t="s">
        <v>820</v>
      </c>
      <c r="K1248" s="432" t="s">
        <v>1225</v>
      </c>
      <c r="L1248" s="434">
        <v>42.187883311557677</v>
      </c>
      <c r="M1248" s="434">
        <v>137</v>
      </c>
      <c r="N1248" s="435">
        <v>5779.7400136834021</v>
      </c>
    </row>
    <row r="1249" spans="1:14" ht="14.4" customHeight="1" x14ac:dyDescent="0.3">
      <c r="A1249" s="430" t="s">
        <v>2872</v>
      </c>
      <c r="B1249" s="431" t="s">
        <v>4031</v>
      </c>
      <c r="C1249" s="432" t="s">
        <v>2873</v>
      </c>
      <c r="D1249" s="433" t="s">
        <v>4052</v>
      </c>
      <c r="E1249" s="432" t="s">
        <v>388</v>
      </c>
      <c r="F1249" s="433" t="s">
        <v>4075</v>
      </c>
      <c r="G1249" s="432" t="s">
        <v>381</v>
      </c>
      <c r="H1249" s="432" t="s">
        <v>3002</v>
      </c>
      <c r="I1249" s="432" t="s">
        <v>3003</v>
      </c>
      <c r="J1249" s="432" t="s">
        <v>3004</v>
      </c>
      <c r="K1249" s="432" t="s">
        <v>810</v>
      </c>
      <c r="L1249" s="434">
        <v>57.120021345729128</v>
      </c>
      <c r="M1249" s="434">
        <v>90</v>
      </c>
      <c r="N1249" s="435">
        <v>5140.8019211156216</v>
      </c>
    </row>
    <row r="1250" spans="1:14" ht="14.4" customHeight="1" x14ac:dyDescent="0.3">
      <c r="A1250" s="430" t="s">
        <v>2872</v>
      </c>
      <c r="B1250" s="431" t="s">
        <v>4031</v>
      </c>
      <c r="C1250" s="432" t="s">
        <v>2873</v>
      </c>
      <c r="D1250" s="433" t="s">
        <v>4052</v>
      </c>
      <c r="E1250" s="432" t="s">
        <v>388</v>
      </c>
      <c r="F1250" s="433" t="s">
        <v>4075</v>
      </c>
      <c r="G1250" s="432" t="s">
        <v>381</v>
      </c>
      <c r="H1250" s="432" t="s">
        <v>1226</v>
      </c>
      <c r="I1250" s="432" t="s">
        <v>1227</v>
      </c>
      <c r="J1250" s="432" t="s">
        <v>1228</v>
      </c>
      <c r="K1250" s="432" t="s">
        <v>402</v>
      </c>
      <c r="L1250" s="434">
        <v>123.83449310365181</v>
      </c>
      <c r="M1250" s="434">
        <v>330</v>
      </c>
      <c r="N1250" s="435">
        <v>40865.382724205097</v>
      </c>
    </row>
    <row r="1251" spans="1:14" ht="14.4" customHeight="1" x14ac:dyDescent="0.3">
      <c r="A1251" s="430" t="s">
        <v>2872</v>
      </c>
      <c r="B1251" s="431" t="s">
        <v>4031</v>
      </c>
      <c r="C1251" s="432" t="s">
        <v>2873</v>
      </c>
      <c r="D1251" s="433" t="s">
        <v>4052</v>
      </c>
      <c r="E1251" s="432" t="s">
        <v>388</v>
      </c>
      <c r="F1251" s="433" t="s">
        <v>4075</v>
      </c>
      <c r="G1251" s="432" t="s">
        <v>381</v>
      </c>
      <c r="H1251" s="432" t="s">
        <v>2404</v>
      </c>
      <c r="I1251" s="432" t="s">
        <v>2405</v>
      </c>
      <c r="J1251" s="432" t="s">
        <v>2406</v>
      </c>
      <c r="K1251" s="432" t="s">
        <v>2407</v>
      </c>
      <c r="L1251" s="434">
        <v>60.279909229960694</v>
      </c>
      <c r="M1251" s="434">
        <v>215</v>
      </c>
      <c r="N1251" s="435">
        <v>12960.180484441549</v>
      </c>
    </row>
    <row r="1252" spans="1:14" ht="14.4" customHeight="1" x14ac:dyDescent="0.3">
      <c r="A1252" s="430" t="s">
        <v>2872</v>
      </c>
      <c r="B1252" s="431" t="s">
        <v>4031</v>
      </c>
      <c r="C1252" s="432" t="s">
        <v>2873</v>
      </c>
      <c r="D1252" s="433" t="s">
        <v>4052</v>
      </c>
      <c r="E1252" s="432" t="s">
        <v>388</v>
      </c>
      <c r="F1252" s="433" t="s">
        <v>4075</v>
      </c>
      <c r="G1252" s="432" t="s">
        <v>381</v>
      </c>
      <c r="H1252" s="432" t="s">
        <v>3005</v>
      </c>
      <c r="I1252" s="432" t="s">
        <v>3006</v>
      </c>
      <c r="J1252" s="432" t="s">
        <v>1552</v>
      </c>
      <c r="K1252" s="432" t="s">
        <v>3007</v>
      </c>
      <c r="L1252" s="434">
        <v>50.930000000000021</v>
      </c>
      <c r="M1252" s="434">
        <v>1</v>
      </c>
      <c r="N1252" s="435">
        <v>50.930000000000021</v>
      </c>
    </row>
    <row r="1253" spans="1:14" ht="14.4" customHeight="1" x14ac:dyDescent="0.3">
      <c r="A1253" s="430" t="s">
        <v>2872</v>
      </c>
      <c r="B1253" s="431" t="s">
        <v>4031</v>
      </c>
      <c r="C1253" s="432" t="s">
        <v>2873</v>
      </c>
      <c r="D1253" s="433" t="s">
        <v>4052</v>
      </c>
      <c r="E1253" s="432" t="s">
        <v>388</v>
      </c>
      <c r="F1253" s="433" t="s">
        <v>4075</v>
      </c>
      <c r="G1253" s="432" t="s">
        <v>381</v>
      </c>
      <c r="H1253" s="432" t="s">
        <v>1229</v>
      </c>
      <c r="I1253" s="432" t="s">
        <v>1230</v>
      </c>
      <c r="J1253" s="432" t="s">
        <v>1231</v>
      </c>
      <c r="K1253" s="432" t="s">
        <v>1232</v>
      </c>
      <c r="L1253" s="434">
        <v>62.516250000000014</v>
      </c>
      <c r="M1253" s="434">
        <v>8</v>
      </c>
      <c r="N1253" s="435">
        <v>500.13000000000011</v>
      </c>
    </row>
    <row r="1254" spans="1:14" ht="14.4" customHeight="1" x14ac:dyDescent="0.3">
      <c r="A1254" s="430" t="s">
        <v>2872</v>
      </c>
      <c r="B1254" s="431" t="s">
        <v>4031</v>
      </c>
      <c r="C1254" s="432" t="s">
        <v>2873</v>
      </c>
      <c r="D1254" s="433" t="s">
        <v>4052</v>
      </c>
      <c r="E1254" s="432" t="s">
        <v>388</v>
      </c>
      <c r="F1254" s="433" t="s">
        <v>4075</v>
      </c>
      <c r="G1254" s="432" t="s">
        <v>381</v>
      </c>
      <c r="H1254" s="432" t="s">
        <v>1241</v>
      </c>
      <c r="I1254" s="432" t="s">
        <v>1242</v>
      </c>
      <c r="J1254" s="432" t="s">
        <v>1243</v>
      </c>
      <c r="K1254" s="432" t="s">
        <v>1244</v>
      </c>
      <c r="L1254" s="434">
        <v>1593.9935642370358</v>
      </c>
      <c r="M1254" s="434">
        <v>141.39999999999998</v>
      </c>
      <c r="N1254" s="435">
        <v>225390.68998311681</v>
      </c>
    </row>
    <row r="1255" spans="1:14" ht="14.4" customHeight="1" x14ac:dyDescent="0.3">
      <c r="A1255" s="430" t="s">
        <v>2872</v>
      </c>
      <c r="B1255" s="431" t="s">
        <v>4031</v>
      </c>
      <c r="C1255" s="432" t="s">
        <v>2873</v>
      </c>
      <c r="D1255" s="433" t="s">
        <v>4052</v>
      </c>
      <c r="E1255" s="432" t="s">
        <v>388</v>
      </c>
      <c r="F1255" s="433" t="s">
        <v>4075</v>
      </c>
      <c r="G1255" s="432" t="s">
        <v>381</v>
      </c>
      <c r="H1255" s="432" t="s">
        <v>3008</v>
      </c>
      <c r="I1255" s="432" t="s">
        <v>3009</v>
      </c>
      <c r="J1255" s="432" t="s">
        <v>3010</v>
      </c>
      <c r="K1255" s="432" t="s">
        <v>3011</v>
      </c>
      <c r="L1255" s="434">
        <v>71.449999999999989</v>
      </c>
      <c r="M1255" s="434">
        <v>2</v>
      </c>
      <c r="N1255" s="435">
        <v>142.89999999999998</v>
      </c>
    </row>
    <row r="1256" spans="1:14" ht="14.4" customHeight="1" x14ac:dyDescent="0.3">
      <c r="A1256" s="430" t="s">
        <v>2872</v>
      </c>
      <c r="B1256" s="431" t="s">
        <v>4031</v>
      </c>
      <c r="C1256" s="432" t="s">
        <v>2873</v>
      </c>
      <c r="D1256" s="433" t="s">
        <v>4052</v>
      </c>
      <c r="E1256" s="432" t="s">
        <v>388</v>
      </c>
      <c r="F1256" s="433" t="s">
        <v>4075</v>
      </c>
      <c r="G1256" s="432" t="s">
        <v>381</v>
      </c>
      <c r="H1256" s="432" t="s">
        <v>1245</v>
      </c>
      <c r="I1256" s="432" t="s">
        <v>1246</v>
      </c>
      <c r="J1256" s="432" t="s">
        <v>1247</v>
      </c>
      <c r="K1256" s="432" t="s">
        <v>1248</v>
      </c>
      <c r="L1256" s="434">
        <v>74.879984969493066</v>
      </c>
      <c r="M1256" s="434">
        <v>129.75</v>
      </c>
      <c r="N1256" s="435">
        <v>9715.6780497917262</v>
      </c>
    </row>
    <row r="1257" spans="1:14" ht="14.4" customHeight="1" x14ac:dyDescent="0.3">
      <c r="A1257" s="430" t="s">
        <v>2872</v>
      </c>
      <c r="B1257" s="431" t="s">
        <v>4031</v>
      </c>
      <c r="C1257" s="432" t="s">
        <v>2873</v>
      </c>
      <c r="D1257" s="433" t="s">
        <v>4052</v>
      </c>
      <c r="E1257" s="432" t="s">
        <v>388</v>
      </c>
      <c r="F1257" s="433" t="s">
        <v>4075</v>
      </c>
      <c r="G1257" s="432" t="s">
        <v>381</v>
      </c>
      <c r="H1257" s="432" t="s">
        <v>1253</v>
      </c>
      <c r="I1257" s="432" t="s">
        <v>1254</v>
      </c>
      <c r="J1257" s="432" t="s">
        <v>931</v>
      </c>
      <c r="K1257" s="432" t="s">
        <v>1255</v>
      </c>
      <c r="L1257" s="434">
        <v>241.99988858673416</v>
      </c>
      <c r="M1257" s="434">
        <v>236</v>
      </c>
      <c r="N1257" s="435">
        <v>57111.97370646926</v>
      </c>
    </row>
    <row r="1258" spans="1:14" ht="14.4" customHeight="1" x14ac:dyDescent="0.3">
      <c r="A1258" s="430" t="s">
        <v>2872</v>
      </c>
      <c r="B1258" s="431" t="s">
        <v>4031</v>
      </c>
      <c r="C1258" s="432" t="s">
        <v>2873</v>
      </c>
      <c r="D1258" s="433" t="s">
        <v>4052</v>
      </c>
      <c r="E1258" s="432" t="s">
        <v>388</v>
      </c>
      <c r="F1258" s="433" t="s">
        <v>4075</v>
      </c>
      <c r="G1258" s="432" t="s">
        <v>381</v>
      </c>
      <c r="H1258" s="432" t="s">
        <v>3012</v>
      </c>
      <c r="I1258" s="432" t="s">
        <v>3013</v>
      </c>
      <c r="J1258" s="432" t="s">
        <v>3014</v>
      </c>
      <c r="K1258" s="432" t="s">
        <v>3015</v>
      </c>
      <c r="L1258" s="434">
        <v>23.870000000000005</v>
      </c>
      <c r="M1258" s="434">
        <v>4</v>
      </c>
      <c r="N1258" s="435">
        <v>95.480000000000018</v>
      </c>
    </row>
    <row r="1259" spans="1:14" ht="14.4" customHeight="1" x14ac:dyDescent="0.3">
      <c r="A1259" s="430" t="s">
        <v>2872</v>
      </c>
      <c r="B1259" s="431" t="s">
        <v>4031</v>
      </c>
      <c r="C1259" s="432" t="s">
        <v>2873</v>
      </c>
      <c r="D1259" s="433" t="s">
        <v>4052</v>
      </c>
      <c r="E1259" s="432" t="s">
        <v>388</v>
      </c>
      <c r="F1259" s="433" t="s">
        <v>4075</v>
      </c>
      <c r="G1259" s="432" t="s">
        <v>381</v>
      </c>
      <c r="H1259" s="432" t="s">
        <v>3016</v>
      </c>
      <c r="I1259" s="432" t="s">
        <v>3017</v>
      </c>
      <c r="J1259" s="432" t="s">
        <v>3018</v>
      </c>
      <c r="K1259" s="432" t="s">
        <v>3019</v>
      </c>
      <c r="L1259" s="434">
        <v>107.66</v>
      </c>
      <c r="M1259" s="434">
        <v>1</v>
      </c>
      <c r="N1259" s="435">
        <v>107.66</v>
      </c>
    </row>
    <row r="1260" spans="1:14" ht="14.4" customHeight="1" x14ac:dyDescent="0.3">
      <c r="A1260" s="430" t="s">
        <v>2872</v>
      </c>
      <c r="B1260" s="431" t="s">
        <v>4031</v>
      </c>
      <c r="C1260" s="432" t="s">
        <v>2873</v>
      </c>
      <c r="D1260" s="433" t="s">
        <v>4052</v>
      </c>
      <c r="E1260" s="432" t="s">
        <v>388</v>
      </c>
      <c r="F1260" s="433" t="s">
        <v>4075</v>
      </c>
      <c r="G1260" s="432" t="s">
        <v>381</v>
      </c>
      <c r="H1260" s="432" t="s">
        <v>2408</v>
      </c>
      <c r="I1260" s="432" t="s">
        <v>2409</v>
      </c>
      <c r="J1260" s="432" t="s">
        <v>2410</v>
      </c>
      <c r="K1260" s="432" t="s">
        <v>2411</v>
      </c>
      <c r="L1260" s="434">
        <v>1657.9371663675099</v>
      </c>
      <c r="M1260" s="434">
        <v>123</v>
      </c>
      <c r="N1260" s="435">
        <v>203926.27146320371</v>
      </c>
    </row>
    <row r="1261" spans="1:14" ht="14.4" customHeight="1" x14ac:dyDescent="0.3">
      <c r="A1261" s="430" t="s">
        <v>2872</v>
      </c>
      <c r="B1261" s="431" t="s">
        <v>4031</v>
      </c>
      <c r="C1261" s="432" t="s">
        <v>2873</v>
      </c>
      <c r="D1261" s="433" t="s">
        <v>4052</v>
      </c>
      <c r="E1261" s="432" t="s">
        <v>388</v>
      </c>
      <c r="F1261" s="433" t="s">
        <v>4075</v>
      </c>
      <c r="G1261" s="432" t="s">
        <v>381</v>
      </c>
      <c r="H1261" s="432" t="s">
        <v>3020</v>
      </c>
      <c r="I1261" s="432" t="s">
        <v>3021</v>
      </c>
      <c r="J1261" s="432" t="s">
        <v>3022</v>
      </c>
      <c r="K1261" s="432" t="s">
        <v>3023</v>
      </c>
      <c r="L1261" s="434">
        <v>241.76</v>
      </c>
      <c r="M1261" s="434">
        <v>1</v>
      </c>
      <c r="N1261" s="435">
        <v>241.76</v>
      </c>
    </row>
    <row r="1262" spans="1:14" ht="14.4" customHeight="1" x14ac:dyDescent="0.3">
      <c r="A1262" s="430" t="s">
        <v>2872</v>
      </c>
      <c r="B1262" s="431" t="s">
        <v>4031</v>
      </c>
      <c r="C1262" s="432" t="s">
        <v>2873</v>
      </c>
      <c r="D1262" s="433" t="s">
        <v>4052</v>
      </c>
      <c r="E1262" s="432" t="s">
        <v>388</v>
      </c>
      <c r="F1262" s="433" t="s">
        <v>4075</v>
      </c>
      <c r="G1262" s="432" t="s">
        <v>381</v>
      </c>
      <c r="H1262" s="432" t="s">
        <v>3024</v>
      </c>
      <c r="I1262" s="432" t="s">
        <v>3025</v>
      </c>
      <c r="J1262" s="432" t="s">
        <v>3026</v>
      </c>
      <c r="K1262" s="432" t="s">
        <v>3027</v>
      </c>
      <c r="L1262" s="434">
        <v>32.19</v>
      </c>
      <c r="M1262" s="434">
        <v>1</v>
      </c>
      <c r="N1262" s="435">
        <v>32.19</v>
      </c>
    </row>
    <row r="1263" spans="1:14" ht="14.4" customHeight="1" x14ac:dyDescent="0.3">
      <c r="A1263" s="430" t="s">
        <v>2872</v>
      </c>
      <c r="B1263" s="431" t="s">
        <v>4031</v>
      </c>
      <c r="C1263" s="432" t="s">
        <v>2873</v>
      </c>
      <c r="D1263" s="433" t="s">
        <v>4052</v>
      </c>
      <c r="E1263" s="432" t="s">
        <v>388</v>
      </c>
      <c r="F1263" s="433" t="s">
        <v>4075</v>
      </c>
      <c r="G1263" s="432" t="s">
        <v>381</v>
      </c>
      <c r="H1263" s="432" t="s">
        <v>3028</v>
      </c>
      <c r="I1263" s="432" t="s">
        <v>3029</v>
      </c>
      <c r="J1263" s="432" t="s">
        <v>3030</v>
      </c>
      <c r="K1263" s="432" t="s">
        <v>3023</v>
      </c>
      <c r="L1263" s="434">
        <v>60.359999999999985</v>
      </c>
      <c r="M1263" s="434">
        <v>4</v>
      </c>
      <c r="N1263" s="435">
        <v>241.43999999999994</v>
      </c>
    </row>
    <row r="1264" spans="1:14" ht="14.4" customHeight="1" x14ac:dyDescent="0.3">
      <c r="A1264" s="430" t="s">
        <v>2872</v>
      </c>
      <c r="B1264" s="431" t="s">
        <v>4031</v>
      </c>
      <c r="C1264" s="432" t="s">
        <v>2873</v>
      </c>
      <c r="D1264" s="433" t="s">
        <v>4052</v>
      </c>
      <c r="E1264" s="432" t="s">
        <v>388</v>
      </c>
      <c r="F1264" s="433" t="s">
        <v>4075</v>
      </c>
      <c r="G1264" s="432" t="s">
        <v>381</v>
      </c>
      <c r="H1264" s="432" t="s">
        <v>3031</v>
      </c>
      <c r="I1264" s="432" t="s">
        <v>3032</v>
      </c>
      <c r="J1264" s="432" t="s">
        <v>3033</v>
      </c>
      <c r="K1264" s="432" t="s">
        <v>3034</v>
      </c>
      <c r="L1264" s="434">
        <v>1057.1203628182009</v>
      </c>
      <c r="M1264" s="434">
        <v>13</v>
      </c>
      <c r="N1264" s="435">
        <v>13742.564716636613</v>
      </c>
    </row>
    <row r="1265" spans="1:14" ht="14.4" customHeight="1" x14ac:dyDescent="0.3">
      <c r="A1265" s="430" t="s">
        <v>2872</v>
      </c>
      <c r="B1265" s="431" t="s">
        <v>4031</v>
      </c>
      <c r="C1265" s="432" t="s">
        <v>2873</v>
      </c>
      <c r="D1265" s="433" t="s">
        <v>4052</v>
      </c>
      <c r="E1265" s="432" t="s">
        <v>388</v>
      </c>
      <c r="F1265" s="433" t="s">
        <v>4075</v>
      </c>
      <c r="G1265" s="432" t="s">
        <v>381</v>
      </c>
      <c r="H1265" s="432" t="s">
        <v>1282</v>
      </c>
      <c r="I1265" s="432" t="s">
        <v>1283</v>
      </c>
      <c r="J1265" s="432" t="s">
        <v>1284</v>
      </c>
      <c r="K1265" s="432" t="s">
        <v>1285</v>
      </c>
      <c r="L1265" s="434">
        <v>188.87962052514246</v>
      </c>
      <c r="M1265" s="434">
        <v>20</v>
      </c>
      <c r="N1265" s="435">
        <v>3777.5924105028494</v>
      </c>
    </row>
    <row r="1266" spans="1:14" ht="14.4" customHeight="1" x14ac:dyDescent="0.3">
      <c r="A1266" s="430" t="s">
        <v>2872</v>
      </c>
      <c r="B1266" s="431" t="s">
        <v>4031</v>
      </c>
      <c r="C1266" s="432" t="s">
        <v>2873</v>
      </c>
      <c r="D1266" s="433" t="s">
        <v>4052</v>
      </c>
      <c r="E1266" s="432" t="s">
        <v>388</v>
      </c>
      <c r="F1266" s="433" t="s">
        <v>4075</v>
      </c>
      <c r="G1266" s="432" t="s">
        <v>381</v>
      </c>
      <c r="H1266" s="432" t="s">
        <v>1286</v>
      </c>
      <c r="I1266" s="432" t="s">
        <v>1287</v>
      </c>
      <c r="J1266" s="432" t="s">
        <v>1288</v>
      </c>
      <c r="K1266" s="432" t="s">
        <v>1289</v>
      </c>
      <c r="L1266" s="434">
        <v>101.3502389978694</v>
      </c>
      <c r="M1266" s="434">
        <v>2</v>
      </c>
      <c r="N1266" s="435">
        <v>202.70047799573879</v>
      </c>
    </row>
    <row r="1267" spans="1:14" ht="14.4" customHeight="1" x14ac:dyDescent="0.3">
      <c r="A1267" s="430" t="s">
        <v>2872</v>
      </c>
      <c r="B1267" s="431" t="s">
        <v>4031</v>
      </c>
      <c r="C1267" s="432" t="s">
        <v>2873</v>
      </c>
      <c r="D1267" s="433" t="s">
        <v>4052</v>
      </c>
      <c r="E1267" s="432" t="s">
        <v>388</v>
      </c>
      <c r="F1267" s="433" t="s">
        <v>4075</v>
      </c>
      <c r="G1267" s="432" t="s">
        <v>381</v>
      </c>
      <c r="H1267" s="432" t="s">
        <v>3035</v>
      </c>
      <c r="I1267" s="432" t="s">
        <v>3036</v>
      </c>
      <c r="J1267" s="432" t="s">
        <v>3037</v>
      </c>
      <c r="K1267" s="432" t="s">
        <v>3038</v>
      </c>
      <c r="L1267" s="434">
        <v>440.90661500743732</v>
      </c>
      <c r="M1267" s="434">
        <v>34</v>
      </c>
      <c r="N1267" s="435">
        <v>14990.82491025287</v>
      </c>
    </row>
    <row r="1268" spans="1:14" ht="14.4" customHeight="1" x14ac:dyDescent="0.3">
      <c r="A1268" s="430" t="s">
        <v>2872</v>
      </c>
      <c r="B1268" s="431" t="s">
        <v>4031</v>
      </c>
      <c r="C1268" s="432" t="s">
        <v>2873</v>
      </c>
      <c r="D1268" s="433" t="s">
        <v>4052</v>
      </c>
      <c r="E1268" s="432" t="s">
        <v>388</v>
      </c>
      <c r="F1268" s="433" t="s">
        <v>4075</v>
      </c>
      <c r="G1268" s="432" t="s">
        <v>381</v>
      </c>
      <c r="H1268" s="432" t="s">
        <v>3039</v>
      </c>
      <c r="I1268" s="432" t="s">
        <v>3039</v>
      </c>
      <c r="J1268" s="432" t="s">
        <v>3040</v>
      </c>
      <c r="K1268" s="432" t="s">
        <v>3041</v>
      </c>
      <c r="L1268" s="434">
        <v>586.70000000000016</v>
      </c>
      <c r="M1268" s="434">
        <v>1</v>
      </c>
      <c r="N1268" s="435">
        <v>586.70000000000016</v>
      </c>
    </row>
    <row r="1269" spans="1:14" ht="14.4" customHeight="1" x14ac:dyDescent="0.3">
      <c r="A1269" s="430" t="s">
        <v>2872</v>
      </c>
      <c r="B1269" s="431" t="s">
        <v>4031</v>
      </c>
      <c r="C1269" s="432" t="s">
        <v>2873</v>
      </c>
      <c r="D1269" s="433" t="s">
        <v>4052</v>
      </c>
      <c r="E1269" s="432" t="s">
        <v>388</v>
      </c>
      <c r="F1269" s="433" t="s">
        <v>4075</v>
      </c>
      <c r="G1269" s="432" t="s">
        <v>381</v>
      </c>
      <c r="H1269" s="432" t="s">
        <v>1290</v>
      </c>
      <c r="I1269" s="432" t="s">
        <v>1291</v>
      </c>
      <c r="J1269" s="432" t="s">
        <v>1292</v>
      </c>
      <c r="K1269" s="432" t="s">
        <v>1293</v>
      </c>
      <c r="L1269" s="434">
        <v>563.14994986570798</v>
      </c>
      <c r="M1269" s="434">
        <v>19</v>
      </c>
      <c r="N1269" s="435">
        <v>10699.849047448452</v>
      </c>
    </row>
    <row r="1270" spans="1:14" ht="14.4" customHeight="1" x14ac:dyDescent="0.3">
      <c r="A1270" s="430" t="s">
        <v>2872</v>
      </c>
      <c r="B1270" s="431" t="s">
        <v>4031</v>
      </c>
      <c r="C1270" s="432" t="s">
        <v>2873</v>
      </c>
      <c r="D1270" s="433" t="s">
        <v>4052</v>
      </c>
      <c r="E1270" s="432" t="s">
        <v>388</v>
      </c>
      <c r="F1270" s="433" t="s">
        <v>4075</v>
      </c>
      <c r="G1270" s="432" t="s">
        <v>381</v>
      </c>
      <c r="H1270" s="432" t="s">
        <v>1294</v>
      </c>
      <c r="I1270" s="432" t="s">
        <v>1295</v>
      </c>
      <c r="J1270" s="432" t="s">
        <v>643</v>
      </c>
      <c r="K1270" s="432" t="s">
        <v>1296</v>
      </c>
      <c r="L1270" s="434">
        <v>20.759189057226585</v>
      </c>
      <c r="M1270" s="434">
        <v>277</v>
      </c>
      <c r="N1270" s="435">
        <v>5750.2953688517637</v>
      </c>
    </row>
    <row r="1271" spans="1:14" ht="14.4" customHeight="1" x14ac:dyDescent="0.3">
      <c r="A1271" s="430" t="s">
        <v>2872</v>
      </c>
      <c r="B1271" s="431" t="s">
        <v>4031</v>
      </c>
      <c r="C1271" s="432" t="s">
        <v>2873</v>
      </c>
      <c r="D1271" s="433" t="s">
        <v>4052</v>
      </c>
      <c r="E1271" s="432" t="s">
        <v>388</v>
      </c>
      <c r="F1271" s="433" t="s">
        <v>4075</v>
      </c>
      <c r="G1271" s="432" t="s">
        <v>381</v>
      </c>
      <c r="H1271" s="432" t="s">
        <v>3042</v>
      </c>
      <c r="I1271" s="432" t="s">
        <v>3043</v>
      </c>
      <c r="J1271" s="432" t="s">
        <v>3044</v>
      </c>
      <c r="K1271" s="432" t="s">
        <v>3045</v>
      </c>
      <c r="L1271" s="434">
        <v>3918.2143341248725</v>
      </c>
      <c r="M1271" s="434">
        <v>5</v>
      </c>
      <c r="N1271" s="435">
        <v>19591.071670624362</v>
      </c>
    </row>
    <row r="1272" spans="1:14" ht="14.4" customHeight="1" x14ac:dyDescent="0.3">
      <c r="A1272" s="430" t="s">
        <v>2872</v>
      </c>
      <c r="B1272" s="431" t="s">
        <v>4031</v>
      </c>
      <c r="C1272" s="432" t="s">
        <v>2873</v>
      </c>
      <c r="D1272" s="433" t="s">
        <v>4052</v>
      </c>
      <c r="E1272" s="432" t="s">
        <v>388</v>
      </c>
      <c r="F1272" s="433" t="s">
        <v>4075</v>
      </c>
      <c r="G1272" s="432" t="s">
        <v>381</v>
      </c>
      <c r="H1272" s="432" t="s">
        <v>1297</v>
      </c>
      <c r="I1272" s="432" t="s">
        <v>1298</v>
      </c>
      <c r="J1272" s="432" t="s">
        <v>1045</v>
      </c>
      <c r="K1272" s="432" t="s">
        <v>1299</v>
      </c>
      <c r="L1272" s="434">
        <v>74.859984655879131</v>
      </c>
      <c r="M1272" s="434">
        <v>7</v>
      </c>
      <c r="N1272" s="435">
        <v>524.01989259115396</v>
      </c>
    </row>
    <row r="1273" spans="1:14" ht="14.4" customHeight="1" x14ac:dyDescent="0.3">
      <c r="A1273" s="430" t="s">
        <v>2872</v>
      </c>
      <c r="B1273" s="431" t="s">
        <v>4031</v>
      </c>
      <c r="C1273" s="432" t="s">
        <v>2873</v>
      </c>
      <c r="D1273" s="433" t="s">
        <v>4052</v>
      </c>
      <c r="E1273" s="432" t="s">
        <v>388</v>
      </c>
      <c r="F1273" s="433" t="s">
        <v>4075</v>
      </c>
      <c r="G1273" s="432" t="s">
        <v>381</v>
      </c>
      <c r="H1273" s="432" t="s">
        <v>1300</v>
      </c>
      <c r="I1273" s="432" t="s">
        <v>1301</v>
      </c>
      <c r="J1273" s="432" t="s">
        <v>1302</v>
      </c>
      <c r="K1273" s="432" t="s">
        <v>1303</v>
      </c>
      <c r="L1273" s="434">
        <v>68.891411981566819</v>
      </c>
      <c r="M1273" s="434">
        <v>6</v>
      </c>
      <c r="N1273" s="435">
        <v>413.34847188940091</v>
      </c>
    </row>
    <row r="1274" spans="1:14" ht="14.4" customHeight="1" x14ac:dyDescent="0.3">
      <c r="A1274" s="430" t="s">
        <v>2872</v>
      </c>
      <c r="B1274" s="431" t="s">
        <v>4031</v>
      </c>
      <c r="C1274" s="432" t="s">
        <v>2873</v>
      </c>
      <c r="D1274" s="433" t="s">
        <v>4052</v>
      </c>
      <c r="E1274" s="432" t="s">
        <v>388</v>
      </c>
      <c r="F1274" s="433" t="s">
        <v>4075</v>
      </c>
      <c r="G1274" s="432" t="s">
        <v>381</v>
      </c>
      <c r="H1274" s="432" t="s">
        <v>1304</v>
      </c>
      <c r="I1274" s="432" t="s">
        <v>1305</v>
      </c>
      <c r="J1274" s="432" t="s">
        <v>1306</v>
      </c>
      <c r="K1274" s="432" t="s">
        <v>1307</v>
      </c>
      <c r="L1274" s="434">
        <v>52.389937474419163</v>
      </c>
      <c r="M1274" s="434">
        <v>20</v>
      </c>
      <c r="N1274" s="435">
        <v>1047.7987494883832</v>
      </c>
    </row>
    <row r="1275" spans="1:14" ht="14.4" customHeight="1" x14ac:dyDescent="0.3">
      <c r="A1275" s="430" t="s">
        <v>2872</v>
      </c>
      <c r="B1275" s="431" t="s">
        <v>4031</v>
      </c>
      <c r="C1275" s="432" t="s">
        <v>2873</v>
      </c>
      <c r="D1275" s="433" t="s">
        <v>4052</v>
      </c>
      <c r="E1275" s="432" t="s">
        <v>388</v>
      </c>
      <c r="F1275" s="433" t="s">
        <v>4075</v>
      </c>
      <c r="G1275" s="432" t="s">
        <v>381</v>
      </c>
      <c r="H1275" s="432" t="s">
        <v>1308</v>
      </c>
      <c r="I1275" s="432" t="s">
        <v>1309</v>
      </c>
      <c r="J1275" s="432" t="s">
        <v>1306</v>
      </c>
      <c r="K1275" s="432" t="s">
        <v>1310</v>
      </c>
      <c r="L1275" s="434">
        <v>74.89</v>
      </c>
      <c r="M1275" s="434">
        <v>2</v>
      </c>
      <c r="N1275" s="435">
        <v>149.78</v>
      </c>
    </row>
    <row r="1276" spans="1:14" ht="14.4" customHeight="1" x14ac:dyDescent="0.3">
      <c r="A1276" s="430" t="s">
        <v>2872</v>
      </c>
      <c r="B1276" s="431" t="s">
        <v>4031</v>
      </c>
      <c r="C1276" s="432" t="s">
        <v>2873</v>
      </c>
      <c r="D1276" s="433" t="s">
        <v>4052</v>
      </c>
      <c r="E1276" s="432" t="s">
        <v>388</v>
      </c>
      <c r="F1276" s="433" t="s">
        <v>4075</v>
      </c>
      <c r="G1276" s="432" t="s">
        <v>381</v>
      </c>
      <c r="H1276" s="432" t="s">
        <v>1311</v>
      </c>
      <c r="I1276" s="432" t="s">
        <v>1312</v>
      </c>
      <c r="J1276" s="432" t="s">
        <v>1313</v>
      </c>
      <c r="K1276" s="432" t="s">
        <v>1314</v>
      </c>
      <c r="L1276" s="434">
        <v>48.612731291632493</v>
      </c>
      <c r="M1276" s="434">
        <v>66</v>
      </c>
      <c r="N1276" s="435">
        <v>3208.4402652477447</v>
      </c>
    </row>
    <row r="1277" spans="1:14" ht="14.4" customHeight="1" x14ac:dyDescent="0.3">
      <c r="A1277" s="430" t="s">
        <v>2872</v>
      </c>
      <c r="B1277" s="431" t="s">
        <v>4031</v>
      </c>
      <c r="C1277" s="432" t="s">
        <v>2873</v>
      </c>
      <c r="D1277" s="433" t="s">
        <v>4052</v>
      </c>
      <c r="E1277" s="432" t="s">
        <v>388</v>
      </c>
      <c r="F1277" s="433" t="s">
        <v>4075</v>
      </c>
      <c r="G1277" s="432" t="s">
        <v>381</v>
      </c>
      <c r="H1277" s="432" t="s">
        <v>3046</v>
      </c>
      <c r="I1277" s="432" t="s">
        <v>394</v>
      </c>
      <c r="J1277" s="432" t="s">
        <v>3047</v>
      </c>
      <c r="K1277" s="432"/>
      <c r="L1277" s="434">
        <v>30.589999999999996</v>
      </c>
      <c r="M1277" s="434">
        <v>1</v>
      </c>
      <c r="N1277" s="435">
        <v>30.589999999999996</v>
      </c>
    </row>
    <row r="1278" spans="1:14" ht="14.4" customHeight="1" x14ac:dyDescent="0.3">
      <c r="A1278" s="430" t="s">
        <v>2872</v>
      </c>
      <c r="B1278" s="431" t="s">
        <v>4031</v>
      </c>
      <c r="C1278" s="432" t="s">
        <v>2873</v>
      </c>
      <c r="D1278" s="433" t="s">
        <v>4052</v>
      </c>
      <c r="E1278" s="432" t="s">
        <v>388</v>
      </c>
      <c r="F1278" s="433" t="s">
        <v>4075</v>
      </c>
      <c r="G1278" s="432" t="s">
        <v>381</v>
      </c>
      <c r="H1278" s="432" t="s">
        <v>1317</v>
      </c>
      <c r="I1278" s="432" t="s">
        <v>394</v>
      </c>
      <c r="J1278" s="432" t="s">
        <v>1318</v>
      </c>
      <c r="K1278" s="432"/>
      <c r="L1278" s="434">
        <v>111.23346812525438</v>
      </c>
      <c r="M1278" s="434">
        <v>65</v>
      </c>
      <c r="N1278" s="435">
        <v>7230.1754281415342</v>
      </c>
    </row>
    <row r="1279" spans="1:14" ht="14.4" customHeight="1" x14ac:dyDescent="0.3">
      <c r="A1279" s="430" t="s">
        <v>2872</v>
      </c>
      <c r="B1279" s="431" t="s">
        <v>4031</v>
      </c>
      <c r="C1279" s="432" t="s">
        <v>2873</v>
      </c>
      <c r="D1279" s="433" t="s">
        <v>4052</v>
      </c>
      <c r="E1279" s="432" t="s">
        <v>388</v>
      </c>
      <c r="F1279" s="433" t="s">
        <v>4075</v>
      </c>
      <c r="G1279" s="432" t="s">
        <v>381</v>
      </c>
      <c r="H1279" s="432" t="s">
        <v>1319</v>
      </c>
      <c r="I1279" s="432" t="s">
        <v>394</v>
      </c>
      <c r="J1279" s="432" t="s">
        <v>1320</v>
      </c>
      <c r="K1279" s="432"/>
      <c r="L1279" s="434">
        <v>148.23989568974312</v>
      </c>
      <c r="M1279" s="434">
        <v>3</v>
      </c>
      <c r="N1279" s="435">
        <v>444.71968706922939</v>
      </c>
    </row>
    <row r="1280" spans="1:14" ht="14.4" customHeight="1" x14ac:dyDescent="0.3">
      <c r="A1280" s="430" t="s">
        <v>2872</v>
      </c>
      <c r="B1280" s="431" t="s">
        <v>4031</v>
      </c>
      <c r="C1280" s="432" t="s">
        <v>2873</v>
      </c>
      <c r="D1280" s="433" t="s">
        <v>4052</v>
      </c>
      <c r="E1280" s="432" t="s">
        <v>388</v>
      </c>
      <c r="F1280" s="433" t="s">
        <v>4075</v>
      </c>
      <c r="G1280" s="432" t="s">
        <v>381</v>
      </c>
      <c r="H1280" s="432" t="s">
        <v>3048</v>
      </c>
      <c r="I1280" s="432" t="s">
        <v>3049</v>
      </c>
      <c r="J1280" s="432" t="s">
        <v>3050</v>
      </c>
      <c r="K1280" s="432" t="s">
        <v>3051</v>
      </c>
      <c r="L1280" s="434">
        <v>166.6493339741163</v>
      </c>
      <c r="M1280" s="434">
        <v>1</v>
      </c>
      <c r="N1280" s="435">
        <v>166.6493339741163</v>
      </c>
    </row>
    <row r="1281" spans="1:14" ht="14.4" customHeight="1" x14ac:dyDescent="0.3">
      <c r="A1281" s="430" t="s">
        <v>2872</v>
      </c>
      <c r="B1281" s="431" t="s">
        <v>4031</v>
      </c>
      <c r="C1281" s="432" t="s">
        <v>2873</v>
      </c>
      <c r="D1281" s="433" t="s">
        <v>4052</v>
      </c>
      <c r="E1281" s="432" t="s">
        <v>388</v>
      </c>
      <c r="F1281" s="433" t="s">
        <v>4075</v>
      </c>
      <c r="G1281" s="432" t="s">
        <v>381</v>
      </c>
      <c r="H1281" s="432" t="s">
        <v>2412</v>
      </c>
      <c r="I1281" s="432" t="s">
        <v>2413</v>
      </c>
      <c r="J1281" s="432" t="s">
        <v>2414</v>
      </c>
      <c r="K1281" s="432" t="s">
        <v>2415</v>
      </c>
      <c r="L1281" s="434">
        <v>47.621921819714871</v>
      </c>
      <c r="M1281" s="434">
        <v>53</v>
      </c>
      <c r="N1281" s="435">
        <v>2523.9618564448883</v>
      </c>
    </row>
    <row r="1282" spans="1:14" ht="14.4" customHeight="1" x14ac:dyDescent="0.3">
      <c r="A1282" s="430" t="s">
        <v>2872</v>
      </c>
      <c r="B1282" s="431" t="s">
        <v>4031</v>
      </c>
      <c r="C1282" s="432" t="s">
        <v>2873</v>
      </c>
      <c r="D1282" s="433" t="s">
        <v>4052</v>
      </c>
      <c r="E1282" s="432" t="s">
        <v>388</v>
      </c>
      <c r="F1282" s="433" t="s">
        <v>4075</v>
      </c>
      <c r="G1282" s="432" t="s">
        <v>381</v>
      </c>
      <c r="H1282" s="432" t="s">
        <v>1329</v>
      </c>
      <c r="I1282" s="432" t="s">
        <v>1330</v>
      </c>
      <c r="J1282" s="432" t="s">
        <v>405</v>
      </c>
      <c r="K1282" s="432" t="s">
        <v>1331</v>
      </c>
      <c r="L1282" s="434">
        <v>69.664182150888138</v>
      </c>
      <c r="M1282" s="434">
        <v>103</v>
      </c>
      <c r="N1282" s="435">
        <v>7175.4107615414778</v>
      </c>
    </row>
    <row r="1283" spans="1:14" ht="14.4" customHeight="1" x14ac:dyDescent="0.3">
      <c r="A1283" s="430" t="s">
        <v>2872</v>
      </c>
      <c r="B1283" s="431" t="s">
        <v>4031</v>
      </c>
      <c r="C1283" s="432" t="s">
        <v>2873</v>
      </c>
      <c r="D1283" s="433" t="s">
        <v>4052</v>
      </c>
      <c r="E1283" s="432" t="s">
        <v>388</v>
      </c>
      <c r="F1283" s="433" t="s">
        <v>4075</v>
      </c>
      <c r="G1283" s="432" t="s">
        <v>381</v>
      </c>
      <c r="H1283" s="432" t="s">
        <v>2420</v>
      </c>
      <c r="I1283" s="432" t="s">
        <v>2421</v>
      </c>
      <c r="J1283" s="432" t="s">
        <v>852</v>
      </c>
      <c r="K1283" s="432" t="s">
        <v>2422</v>
      </c>
      <c r="L1283" s="434">
        <v>154.02999999999997</v>
      </c>
      <c r="M1283" s="434">
        <v>2</v>
      </c>
      <c r="N1283" s="435">
        <v>308.05999999999995</v>
      </c>
    </row>
    <row r="1284" spans="1:14" ht="14.4" customHeight="1" x14ac:dyDescent="0.3">
      <c r="A1284" s="430" t="s">
        <v>2872</v>
      </c>
      <c r="B1284" s="431" t="s">
        <v>4031</v>
      </c>
      <c r="C1284" s="432" t="s">
        <v>2873</v>
      </c>
      <c r="D1284" s="433" t="s">
        <v>4052</v>
      </c>
      <c r="E1284" s="432" t="s">
        <v>388</v>
      </c>
      <c r="F1284" s="433" t="s">
        <v>4075</v>
      </c>
      <c r="G1284" s="432" t="s">
        <v>381</v>
      </c>
      <c r="H1284" s="432" t="s">
        <v>2824</v>
      </c>
      <c r="I1284" s="432" t="s">
        <v>2825</v>
      </c>
      <c r="J1284" s="432" t="s">
        <v>2826</v>
      </c>
      <c r="K1284" s="432" t="s">
        <v>2827</v>
      </c>
      <c r="L1284" s="434">
        <v>294.76</v>
      </c>
      <c r="M1284" s="434">
        <v>2</v>
      </c>
      <c r="N1284" s="435">
        <v>589.52</v>
      </c>
    </row>
    <row r="1285" spans="1:14" ht="14.4" customHeight="1" x14ac:dyDescent="0.3">
      <c r="A1285" s="430" t="s">
        <v>2872</v>
      </c>
      <c r="B1285" s="431" t="s">
        <v>4031</v>
      </c>
      <c r="C1285" s="432" t="s">
        <v>2873</v>
      </c>
      <c r="D1285" s="433" t="s">
        <v>4052</v>
      </c>
      <c r="E1285" s="432" t="s">
        <v>388</v>
      </c>
      <c r="F1285" s="433" t="s">
        <v>4075</v>
      </c>
      <c r="G1285" s="432" t="s">
        <v>381</v>
      </c>
      <c r="H1285" s="432" t="s">
        <v>2423</v>
      </c>
      <c r="I1285" s="432" t="s">
        <v>2424</v>
      </c>
      <c r="J1285" s="432" t="s">
        <v>2425</v>
      </c>
      <c r="K1285" s="432" t="s">
        <v>2426</v>
      </c>
      <c r="L1285" s="434">
        <v>2866.3816181577135</v>
      </c>
      <c r="M1285" s="434">
        <v>31</v>
      </c>
      <c r="N1285" s="435">
        <v>88857.83016288912</v>
      </c>
    </row>
    <row r="1286" spans="1:14" ht="14.4" customHeight="1" x14ac:dyDescent="0.3">
      <c r="A1286" s="430" t="s">
        <v>2872</v>
      </c>
      <c r="B1286" s="431" t="s">
        <v>4031</v>
      </c>
      <c r="C1286" s="432" t="s">
        <v>2873</v>
      </c>
      <c r="D1286" s="433" t="s">
        <v>4052</v>
      </c>
      <c r="E1286" s="432" t="s">
        <v>388</v>
      </c>
      <c r="F1286" s="433" t="s">
        <v>4075</v>
      </c>
      <c r="G1286" s="432" t="s">
        <v>381</v>
      </c>
      <c r="H1286" s="432" t="s">
        <v>3052</v>
      </c>
      <c r="I1286" s="432" t="s">
        <v>3052</v>
      </c>
      <c r="J1286" s="432" t="s">
        <v>3053</v>
      </c>
      <c r="K1286" s="432" t="s">
        <v>786</v>
      </c>
      <c r="L1286" s="434">
        <v>288.53000107634563</v>
      </c>
      <c r="M1286" s="434">
        <v>23</v>
      </c>
      <c r="N1286" s="435">
        <v>6636.1900247559497</v>
      </c>
    </row>
    <row r="1287" spans="1:14" ht="14.4" customHeight="1" x14ac:dyDescent="0.3">
      <c r="A1287" s="430" t="s">
        <v>2872</v>
      </c>
      <c r="B1287" s="431" t="s">
        <v>4031</v>
      </c>
      <c r="C1287" s="432" t="s">
        <v>2873</v>
      </c>
      <c r="D1287" s="433" t="s">
        <v>4052</v>
      </c>
      <c r="E1287" s="432" t="s">
        <v>388</v>
      </c>
      <c r="F1287" s="433" t="s">
        <v>4075</v>
      </c>
      <c r="G1287" s="432" t="s">
        <v>381</v>
      </c>
      <c r="H1287" s="432" t="s">
        <v>2429</v>
      </c>
      <c r="I1287" s="432" t="s">
        <v>2430</v>
      </c>
      <c r="J1287" s="432" t="s">
        <v>2431</v>
      </c>
      <c r="K1287" s="432" t="s">
        <v>810</v>
      </c>
      <c r="L1287" s="434">
        <v>71.00999552553796</v>
      </c>
      <c r="M1287" s="434">
        <v>143</v>
      </c>
      <c r="N1287" s="435">
        <v>10154.429360151928</v>
      </c>
    </row>
    <row r="1288" spans="1:14" ht="14.4" customHeight="1" x14ac:dyDescent="0.3">
      <c r="A1288" s="430" t="s">
        <v>2872</v>
      </c>
      <c r="B1288" s="431" t="s">
        <v>4031</v>
      </c>
      <c r="C1288" s="432" t="s">
        <v>2873</v>
      </c>
      <c r="D1288" s="433" t="s">
        <v>4052</v>
      </c>
      <c r="E1288" s="432" t="s">
        <v>388</v>
      </c>
      <c r="F1288" s="433" t="s">
        <v>4075</v>
      </c>
      <c r="G1288" s="432" t="s">
        <v>381</v>
      </c>
      <c r="H1288" s="432" t="s">
        <v>1332</v>
      </c>
      <c r="I1288" s="432" t="s">
        <v>1333</v>
      </c>
      <c r="J1288" s="432" t="s">
        <v>1334</v>
      </c>
      <c r="K1288" s="432" t="s">
        <v>563</v>
      </c>
      <c r="L1288" s="434">
        <v>42.573981219059668</v>
      </c>
      <c r="M1288" s="434">
        <v>125</v>
      </c>
      <c r="N1288" s="435">
        <v>5321.7476523824589</v>
      </c>
    </row>
    <row r="1289" spans="1:14" ht="14.4" customHeight="1" x14ac:dyDescent="0.3">
      <c r="A1289" s="430" t="s">
        <v>2872</v>
      </c>
      <c r="B1289" s="431" t="s">
        <v>4031</v>
      </c>
      <c r="C1289" s="432" t="s">
        <v>2873</v>
      </c>
      <c r="D1289" s="433" t="s">
        <v>4052</v>
      </c>
      <c r="E1289" s="432" t="s">
        <v>388</v>
      </c>
      <c r="F1289" s="433" t="s">
        <v>4075</v>
      </c>
      <c r="G1289" s="432" t="s">
        <v>381</v>
      </c>
      <c r="H1289" s="432" t="s">
        <v>2828</v>
      </c>
      <c r="I1289" s="432" t="s">
        <v>2829</v>
      </c>
      <c r="J1289" s="432" t="s">
        <v>2830</v>
      </c>
      <c r="K1289" s="432" t="s">
        <v>2831</v>
      </c>
      <c r="L1289" s="434">
        <v>94.599166666666676</v>
      </c>
      <c r="M1289" s="434">
        <v>12</v>
      </c>
      <c r="N1289" s="435">
        <v>1135.19</v>
      </c>
    </row>
    <row r="1290" spans="1:14" ht="14.4" customHeight="1" x14ac:dyDescent="0.3">
      <c r="A1290" s="430" t="s">
        <v>2872</v>
      </c>
      <c r="B1290" s="431" t="s">
        <v>4031</v>
      </c>
      <c r="C1290" s="432" t="s">
        <v>2873</v>
      </c>
      <c r="D1290" s="433" t="s">
        <v>4052</v>
      </c>
      <c r="E1290" s="432" t="s">
        <v>388</v>
      </c>
      <c r="F1290" s="433" t="s">
        <v>4075</v>
      </c>
      <c r="G1290" s="432" t="s">
        <v>381</v>
      </c>
      <c r="H1290" s="432" t="s">
        <v>2432</v>
      </c>
      <c r="I1290" s="432" t="s">
        <v>2433</v>
      </c>
      <c r="J1290" s="432" t="s">
        <v>2434</v>
      </c>
      <c r="K1290" s="432" t="s">
        <v>2435</v>
      </c>
      <c r="L1290" s="434">
        <v>899.30322580645156</v>
      </c>
      <c r="M1290" s="434">
        <v>31</v>
      </c>
      <c r="N1290" s="435">
        <v>27878.399999999998</v>
      </c>
    </row>
    <row r="1291" spans="1:14" ht="14.4" customHeight="1" x14ac:dyDescent="0.3">
      <c r="A1291" s="430" t="s">
        <v>2872</v>
      </c>
      <c r="B1291" s="431" t="s">
        <v>4031</v>
      </c>
      <c r="C1291" s="432" t="s">
        <v>2873</v>
      </c>
      <c r="D1291" s="433" t="s">
        <v>4052</v>
      </c>
      <c r="E1291" s="432" t="s">
        <v>388</v>
      </c>
      <c r="F1291" s="433" t="s">
        <v>4075</v>
      </c>
      <c r="G1291" s="432" t="s">
        <v>381</v>
      </c>
      <c r="H1291" s="432" t="s">
        <v>3054</v>
      </c>
      <c r="I1291" s="432" t="s">
        <v>3055</v>
      </c>
      <c r="J1291" s="432" t="s">
        <v>3056</v>
      </c>
      <c r="K1291" s="432" t="s">
        <v>3057</v>
      </c>
      <c r="L1291" s="434">
        <v>72.3</v>
      </c>
      <c r="M1291" s="434">
        <v>1</v>
      </c>
      <c r="N1291" s="435">
        <v>72.3</v>
      </c>
    </row>
    <row r="1292" spans="1:14" ht="14.4" customHeight="1" x14ac:dyDescent="0.3">
      <c r="A1292" s="430" t="s">
        <v>2872</v>
      </c>
      <c r="B1292" s="431" t="s">
        <v>4031</v>
      </c>
      <c r="C1292" s="432" t="s">
        <v>2873</v>
      </c>
      <c r="D1292" s="433" t="s">
        <v>4052</v>
      </c>
      <c r="E1292" s="432" t="s">
        <v>388</v>
      </c>
      <c r="F1292" s="433" t="s">
        <v>4075</v>
      </c>
      <c r="G1292" s="432" t="s">
        <v>381</v>
      </c>
      <c r="H1292" s="432" t="s">
        <v>3058</v>
      </c>
      <c r="I1292" s="432" t="s">
        <v>3059</v>
      </c>
      <c r="J1292" s="432" t="s">
        <v>3060</v>
      </c>
      <c r="K1292" s="432" t="s">
        <v>3061</v>
      </c>
      <c r="L1292" s="434">
        <v>953.29358269256034</v>
      </c>
      <c r="M1292" s="434">
        <v>55</v>
      </c>
      <c r="N1292" s="435">
        <v>52431.147048090817</v>
      </c>
    </row>
    <row r="1293" spans="1:14" ht="14.4" customHeight="1" x14ac:dyDescent="0.3">
      <c r="A1293" s="430" t="s">
        <v>2872</v>
      </c>
      <c r="B1293" s="431" t="s">
        <v>4031</v>
      </c>
      <c r="C1293" s="432" t="s">
        <v>2873</v>
      </c>
      <c r="D1293" s="433" t="s">
        <v>4052</v>
      </c>
      <c r="E1293" s="432" t="s">
        <v>388</v>
      </c>
      <c r="F1293" s="433" t="s">
        <v>4075</v>
      </c>
      <c r="G1293" s="432" t="s">
        <v>381</v>
      </c>
      <c r="H1293" s="432" t="s">
        <v>2436</v>
      </c>
      <c r="I1293" s="432" t="s">
        <v>2437</v>
      </c>
      <c r="J1293" s="432" t="s">
        <v>2438</v>
      </c>
      <c r="K1293" s="432" t="s">
        <v>2439</v>
      </c>
      <c r="L1293" s="434">
        <v>269.26999999999987</v>
      </c>
      <c r="M1293" s="434">
        <v>2</v>
      </c>
      <c r="N1293" s="435">
        <v>538.53999999999974</v>
      </c>
    </row>
    <row r="1294" spans="1:14" ht="14.4" customHeight="1" x14ac:dyDescent="0.3">
      <c r="A1294" s="430" t="s">
        <v>2872</v>
      </c>
      <c r="B1294" s="431" t="s">
        <v>4031</v>
      </c>
      <c r="C1294" s="432" t="s">
        <v>2873</v>
      </c>
      <c r="D1294" s="433" t="s">
        <v>4052</v>
      </c>
      <c r="E1294" s="432" t="s">
        <v>388</v>
      </c>
      <c r="F1294" s="433" t="s">
        <v>4075</v>
      </c>
      <c r="G1294" s="432" t="s">
        <v>381</v>
      </c>
      <c r="H1294" s="432" t="s">
        <v>2440</v>
      </c>
      <c r="I1294" s="432" t="s">
        <v>2441</v>
      </c>
      <c r="J1294" s="432" t="s">
        <v>2442</v>
      </c>
      <c r="K1294" s="432" t="s">
        <v>2443</v>
      </c>
      <c r="L1294" s="434">
        <v>78.52999999999993</v>
      </c>
      <c r="M1294" s="434">
        <v>2</v>
      </c>
      <c r="N1294" s="435">
        <v>157.05999999999986</v>
      </c>
    </row>
    <row r="1295" spans="1:14" ht="14.4" customHeight="1" x14ac:dyDescent="0.3">
      <c r="A1295" s="430" t="s">
        <v>2872</v>
      </c>
      <c r="B1295" s="431" t="s">
        <v>4031</v>
      </c>
      <c r="C1295" s="432" t="s">
        <v>2873</v>
      </c>
      <c r="D1295" s="433" t="s">
        <v>4052</v>
      </c>
      <c r="E1295" s="432" t="s">
        <v>388</v>
      </c>
      <c r="F1295" s="433" t="s">
        <v>4075</v>
      </c>
      <c r="G1295" s="432" t="s">
        <v>381</v>
      </c>
      <c r="H1295" s="432" t="s">
        <v>1335</v>
      </c>
      <c r="I1295" s="432" t="s">
        <v>1336</v>
      </c>
      <c r="J1295" s="432" t="s">
        <v>1337</v>
      </c>
      <c r="K1295" s="432" t="s">
        <v>1338</v>
      </c>
      <c r="L1295" s="434">
        <v>1333.09</v>
      </c>
      <c r="M1295" s="434">
        <v>3</v>
      </c>
      <c r="N1295" s="435">
        <v>3999.27</v>
      </c>
    </row>
    <row r="1296" spans="1:14" ht="14.4" customHeight="1" x14ac:dyDescent="0.3">
      <c r="A1296" s="430" t="s">
        <v>2872</v>
      </c>
      <c r="B1296" s="431" t="s">
        <v>4031</v>
      </c>
      <c r="C1296" s="432" t="s">
        <v>2873</v>
      </c>
      <c r="D1296" s="433" t="s">
        <v>4052</v>
      </c>
      <c r="E1296" s="432" t="s">
        <v>388</v>
      </c>
      <c r="F1296" s="433" t="s">
        <v>4075</v>
      </c>
      <c r="G1296" s="432" t="s">
        <v>381</v>
      </c>
      <c r="H1296" s="432" t="s">
        <v>1339</v>
      </c>
      <c r="I1296" s="432" t="s">
        <v>1340</v>
      </c>
      <c r="J1296" s="432" t="s">
        <v>1341</v>
      </c>
      <c r="K1296" s="432" t="s">
        <v>1342</v>
      </c>
      <c r="L1296" s="434">
        <v>1037.9517021506101</v>
      </c>
      <c r="M1296" s="434">
        <v>75</v>
      </c>
      <c r="N1296" s="435">
        <v>77846.377661295759</v>
      </c>
    </row>
    <row r="1297" spans="1:14" ht="14.4" customHeight="1" x14ac:dyDescent="0.3">
      <c r="A1297" s="430" t="s">
        <v>2872</v>
      </c>
      <c r="B1297" s="431" t="s">
        <v>4031</v>
      </c>
      <c r="C1297" s="432" t="s">
        <v>2873</v>
      </c>
      <c r="D1297" s="433" t="s">
        <v>4052</v>
      </c>
      <c r="E1297" s="432" t="s">
        <v>388</v>
      </c>
      <c r="F1297" s="433" t="s">
        <v>4075</v>
      </c>
      <c r="G1297" s="432" t="s">
        <v>381</v>
      </c>
      <c r="H1297" s="432" t="s">
        <v>1343</v>
      </c>
      <c r="I1297" s="432" t="s">
        <v>1344</v>
      </c>
      <c r="J1297" s="432" t="s">
        <v>764</v>
      </c>
      <c r="K1297" s="432" t="s">
        <v>1345</v>
      </c>
      <c r="L1297" s="434">
        <v>85.75</v>
      </c>
      <c r="M1297" s="434">
        <v>30</v>
      </c>
      <c r="N1297" s="435">
        <v>2572.5</v>
      </c>
    </row>
    <row r="1298" spans="1:14" ht="14.4" customHeight="1" x14ac:dyDescent="0.3">
      <c r="A1298" s="430" t="s">
        <v>2872</v>
      </c>
      <c r="B1298" s="431" t="s">
        <v>4031</v>
      </c>
      <c r="C1298" s="432" t="s">
        <v>2873</v>
      </c>
      <c r="D1298" s="433" t="s">
        <v>4052</v>
      </c>
      <c r="E1298" s="432" t="s">
        <v>388</v>
      </c>
      <c r="F1298" s="433" t="s">
        <v>4075</v>
      </c>
      <c r="G1298" s="432" t="s">
        <v>381</v>
      </c>
      <c r="H1298" s="432" t="s">
        <v>3062</v>
      </c>
      <c r="I1298" s="432" t="s">
        <v>3063</v>
      </c>
      <c r="J1298" s="432" t="s">
        <v>3064</v>
      </c>
      <c r="K1298" s="432"/>
      <c r="L1298" s="434">
        <v>145.72999999999996</v>
      </c>
      <c r="M1298" s="434">
        <v>1</v>
      </c>
      <c r="N1298" s="435">
        <v>145.72999999999996</v>
      </c>
    </row>
    <row r="1299" spans="1:14" ht="14.4" customHeight="1" x14ac:dyDescent="0.3">
      <c r="A1299" s="430" t="s">
        <v>2872</v>
      </c>
      <c r="B1299" s="431" t="s">
        <v>4031</v>
      </c>
      <c r="C1299" s="432" t="s">
        <v>2873</v>
      </c>
      <c r="D1299" s="433" t="s">
        <v>4052</v>
      </c>
      <c r="E1299" s="432" t="s">
        <v>388</v>
      </c>
      <c r="F1299" s="433" t="s">
        <v>4075</v>
      </c>
      <c r="G1299" s="432" t="s">
        <v>381</v>
      </c>
      <c r="H1299" s="432" t="s">
        <v>3065</v>
      </c>
      <c r="I1299" s="432" t="s">
        <v>394</v>
      </c>
      <c r="J1299" s="432" t="s">
        <v>3066</v>
      </c>
      <c r="K1299" s="432"/>
      <c r="L1299" s="434">
        <v>24.599999999999998</v>
      </c>
      <c r="M1299" s="434">
        <v>3</v>
      </c>
      <c r="N1299" s="435">
        <v>73.8</v>
      </c>
    </row>
    <row r="1300" spans="1:14" ht="14.4" customHeight="1" x14ac:dyDescent="0.3">
      <c r="A1300" s="430" t="s">
        <v>2872</v>
      </c>
      <c r="B1300" s="431" t="s">
        <v>4031</v>
      </c>
      <c r="C1300" s="432" t="s">
        <v>2873</v>
      </c>
      <c r="D1300" s="433" t="s">
        <v>4052</v>
      </c>
      <c r="E1300" s="432" t="s">
        <v>388</v>
      </c>
      <c r="F1300" s="433" t="s">
        <v>4075</v>
      </c>
      <c r="G1300" s="432" t="s">
        <v>381</v>
      </c>
      <c r="H1300" s="432" t="s">
        <v>2453</v>
      </c>
      <c r="I1300" s="432" t="s">
        <v>394</v>
      </c>
      <c r="J1300" s="432" t="s">
        <v>2454</v>
      </c>
      <c r="K1300" s="432" t="s">
        <v>2455</v>
      </c>
      <c r="L1300" s="434">
        <v>390.1921739130434</v>
      </c>
      <c r="M1300" s="434">
        <v>115</v>
      </c>
      <c r="N1300" s="435">
        <v>44872.099999999991</v>
      </c>
    </row>
    <row r="1301" spans="1:14" ht="14.4" customHeight="1" x14ac:dyDescent="0.3">
      <c r="A1301" s="430" t="s">
        <v>2872</v>
      </c>
      <c r="B1301" s="431" t="s">
        <v>4031</v>
      </c>
      <c r="C1301" s="432" t="s">
        <v>2873</v>
      </c>
      <c r="D1301" s="433" t="s">
        <v>4052</v>
      </c>
      <c r="E1301" s="432" t="s">
        <v>388</v>
      </c>
      <c r="F1301" s="433" t="s">
        <v>4075</v>
      </c>
      <c r="G1301" s="432" t="s">
        <v>381</v>
      </c>
      <c r="H1301" s="432" t="s">
        <v>434</v>
      </c>
      <c r="I1301" s="432" t="s">
        <v>394</v>
      </c>
      <c r="J1301" s="432" t="s">
        <v>435</v>
      </c>
      <c r="K1301" s="432"/>
      <c r="L1301" s="434">
        <v>102.25560236342602</v>
      </c>
      <c r="M1301" s="434">
        <v>26</v>
      </c>
      <c r="N1301" s="435">
        <v>2658.6456614490767</v>
      </c>
    </row>
    <row r="1302" spans="1:14" ht="14.4" customHeight="1" x14ac:dyDescent="0.3">
      <c r="A1302" s="430" t="s">
        <v>2872</v>
      </c>
      <c r="B1302" s="431" t="s">
        <v>4031</v>
      </c>
      <c r="C1302" s="432" t="s">
        <v>2873</v>
      </c>
      <c r="D1302" s="433" t="s">
        <v>4052</v>
      </c>
      <c r="E1302" s="432" t="s">
        <v>388</v>
      </c>
      <c r="F1302" s="433" t="s">
        <v>4075</v>
      </c>
      <c r="G1302" s="432" t="s">
        <v>381</v>
      </c>
      <c r="H1302" s="432" t="s">
        <v>2456</v>
      </c>
      <c r="I1302" s="432" t="s">
        <v>2457</v>
      </c>
      <c r="J1302" s="432" t="s">
        <v>2458</v>
      </c>
      <c r="K1302" s="432" t="s">
        <v>2407</v>
      </c>
      <c r="L1302" s="434">
        <v>57.939999999999984</v>
      </c>
      <c r="M1302" s="434">
        <v>5</v>
      </c>
      <c r="N1302" s="435">
        <v>289.69999999999993</v>
      </c>
    </row>
    <row r="1303" spans="1:14" ht="14.4" customHeight="1" x14ac:dyDescent="0.3">
      <c r="A1303" s="430" t="s">
        <v>2872</v>
      </c>
      <c r="B1303" s="431" t="s">
        <v>4031</v>
      </c>
      <c r="C1303" s="432" t="s">
        <v>2873</v>
      </c>
      <c r="D1303" s="433" t="s">
        <v>4052</v>
      </c>
      <c r="E1303" s="432" t="s">
        <v>388</v>
      </c>
      <c r="F1303" s="433" t="s">
        <v>4075</v>
      </c>
      <c r="G1303" s="432" t="s">
        <v>381</v>
      </c>
      <c r="H1303" s="432" t="s">
        <v>1348</v>
      </c>
      <c r="I1303" s="432" t="s">
        <v>1349</v>
      </c>
      <c r="J1303" s="432" t="s">
        <v>1350</v>
      </c>
      <c r="K1303" s="432" t="s">
        <v>1351</v>
      </c>
      <c r="L1303" s="434">
        <v>257.89999999999998</v>
      </c>
      <c r="M1303" s="434">
        <v>2</v>
      </c>
      <c r="N1303" s="435">
        <v>515.79999999999995</v>
      </c>
    </row>
    <row r="1304" spans="1:14" ht="14.4" customHeight="1" x14ac:dyDescent="0.3">
      <c r="A1304" s="430" t="s">
        <v>2872</v>
      </c>
      <c r="B1304" s="431" t="s">
        <v>4031</v>
      </c>
      <c r="C1304" s="432" t="s">
        <v>2873</v>
      </c>
      <c r="D1304" s="433" t="s">
        <v>4052</v>
      </c>
      <c r="E1304" s="432" t="s">
        <v>388</v>
      </c>
      <c r="F1304" s="433" t="s">
        <v>4075</v>
      </c>
      <c r="G1304" s="432" t="s">
        <v>381</v>
      </c>
      <c r="H1304" s="432" t="s">
        <v>2459</v>
      </c>
      <c r="I1304" s="432" t="s">
        <v>2460</v>
      </c>
      <c r="J1304" s="432" t="s">
        <v>2461</v>
      </c>
      <c r="K1304" s="432" t="s">
        <v>2462</v>
      </c>
      <c r="L1304" s="434">
        <v>316.74564582647969</v>
      </c>
      <c r="M1304" s="434">
        <v>9</v>
      </c>
      <c r="N1304" s="435">
        <v>2850.7108124383171</v>
      </c>
    </row>
    <row r="1305" spans="1:14" ht="14.4" customHeight="1" x14ac:dyDescent="0.3">
      <c r="A1305" s="430" t="s">
        <v>2872</v>
      </c>
      <c r="B1305" s="431" t="s">
        <v>4031</v>
      </c>
      <c r="C1305" s="432" t="s">
        <v>2873</v>
      </c>
      <c r="D1305" s="433" t="s">
        <v>4052</v>
      </c>
      <c r="E1305" s="432" t="s">
        <v>388</v>
      </c>
      <c r="F1305" s="433" t="s">
        <v>4075</v>
      </c>
      <c r="G1305" s="432" t="s">
        <v>381</v>
      </c>
      <c r="H1305" s="432" t="s">
        <v>1356</v>
      </c>
      <c r="I1305" s="432" t="s">
        <v>1357</v>
      </c>
      <c r="J1305" s="432" t="s">
        <v>1358</v>
      </c>
      <c r="K1305" s="432" t="s">
        <v>1359</v>
      </c>
      <c r="L1305" s="434">
        <v>58.869999999999976</v>
      </c>
      <c r="M1305" s="434">
        <v>1</v>
      </c>
      <c r="N1305" s="435">
        <v>58.869999999999976</v>
      </c>
    </row>
    <row r="1306" spans="1:14" ht="14.4" customHeight="1" x14ac:dyDescent="0.3">
      <c r="A1306" s="430" t="s">
        <v>2872</v>
      </c>
      <c r="B1306" s="431" t="s">
        <v>4031</v>
      </c>
      <c r="C1306" s="432" t="s">
        <v>2873</v>
      </c>
      <c r="D1306" s="433" t="s">
        <v>4052</v>
      </c>
      <c r="E1306" s="432" t="s">
        <v>388</v>
      </c>
      <c r="F1306" s="433" t="s">
        <v>4075</v>
      </c>
      <c r="G1306" s="432" t="s">
        <v>381</v>
      </c>
      <c r="H1306" s="432" t="s">
        <v>2834</v>
      </c>
      <c r="I1306" s="432" t="s">
        <v>2835</v>
      </c>
      <c r="J1306" s="432" t="s">
        <v>2836</v>
      </c>
      <c r="K1306" s="432" t="s">
        <v>2837</v>
      </c>
      <c r="L1306" s="434">
        <v>186.34996541875756</v>
      </c>
      <c r="M1306" s="434">
        <v>67</v>
      </c>
      <c r="N1306" s="435">
        <v>12485.447683056756</v>
      </c>
    </row>
    <row r="1307" spans="1:14" ht="14.4" customHeight="1" x14ac:dyDescent="0.3">
      <c r="A1307" s="430" t="s">
        <v>2872</v>
      </c>
      <c r="B1307" s="431" t="s">
        <v>4031</v>
      </c>
      <c r="C1307" s="432" t="s">
        <v>2873</v>
      </c>
      <c r="D1307" s="433" t="s">
        <v>4052</v>
      </c>
      <c r="E1307" s="432" t="s">
        <v>388</v>
      </c>
      <c r="F1307" s="433" t="s">
        <v>4075</v>
      </c>
      <c r="G1307" s="432" t="s">
        <v>381</v>
      </c>
      <c r="H1307" s="432" t="s">
        <v>1360</v>
      </c>
      <c r="I1307" s="432" t="s">
        <v>1361</v>
      </c>
      <c r="J1307" s="432" t="s">
        <v>1362</v>
      </c>
      <c r="K1307" s="432" t="s">
        <v>1363</v>
      </c>
      <c r="L1307" s="434">
        <v>98.02000000000001</v>
      </c>
      <c r="M1307" s="434">
        <v>2</v>
      </c>
      <c r="N1307" s="435">
        <v>196.04000000000002</v>
      </c>
    </row>
    <row r="1308" spans="1:14" ht="14.4" customHeight="1" x14ac:dyDescent="0.3">
      <c r="A1308" s="430" t="s">
        <v>2872</v>
      </c>
      <c r="B1308" s="431" t="s">
        <v>4031</v>
      </c>
      <c r="C1308" s="432" t="s">
        <v>2873</v>
      </c>
      <c r="D1308" s="433" t="s">
        <v>4052</v>
      </c>
      <c r="E1308" s="432" t="s">
        <v>388</v>
      </c>
      <c r="F1308" s="433" t="s">
        <v>4075</v>
      </c>
      <c r="G1308" s="432" t="s">
        <v>381</v>
      </c>
      <c r="H1308" s="432" t="s">
        <v>438</v>
      </c>
      <c r="I1308" s="432" t="s">
        <v>439</v>
      </c>
      <c r="J1308" s="432" t="s">
        <v>440</v>
      </c>
      <c r="K1308" s="432" t="s">
        <v>441</v>
      </c>
      <c r="L1308" s="434">
        <v>537.87</v>
      </c>
      <c r="M1308" s="434">
        <v>1</v>
      </c>
      <c r="N1308" s="435">
        <v>537.87</v>
      </c>
    </row>
    <row r="1309" spans="1:14" ht="14.4" customHeight="1" x14ac:dyDescent="0.3">
      <c r="A1309" s="430" t="s">
        <v>2872</v>
      </c>
      <c r="B1309" s="431" t="s">
        <v>4031</v>
      </c>
      <c r="C1309" s="432" t="s">
        <v>2873</v>
      </c>
      <c r="D1309" s="433" t="s">
        <v>4052</v>
      </c>
      <c r="E1309" s="432" t="s">
        <v>388</v>
      </c>
      <c r="F1309" s="433" t="s">
        <v>4075</v>
      </c>
      <c r="G1309" s="432" t="s">
        <v>381</v>
      </c>
      <c r="H1309" s="432" t="s">
        <v>442</v>
      </c>
      <c r="I1309" s="432" t="s">
        <v>443</v>
      </c>
      <c r="J1309" s="432" t="s">
        <v>440</v>
      </c>
      <c r="K1309" s="432" t="s">
        <v>444</v>
      </c>
      <c r="L1309" s="434">
        <v>312.83999999999997</v>
      </c>
      <c r="M1309" s="434">
        <v>1</v>
      </c>
      <c r="N1309" s="435">
        <v>312.83999999999997</v>
      </c>
    </row>
    <row r="1310" spans="1:14" ht="14.4" customHeight="1" x14ac:dyDescent="0.3">
      <c r="A1310" s="430" t="s">
        <v>2872</v>
      </c>
      <c r="B1310" s="431" t="s">
        <v>4031</v>
      </c>
      <c r="C1310" s="432" t="s">
        <v>2873</v>
      </c>
      <c r="D1310" s="433" t="s">
        <v>4052</v>
      </c>
      <c r="E1310" s="432" t="s">
        <v>388</v>
      </c>
      <c r="F1310" s="433" t="s">
        <v>4075</v>
      </c>
      <c r="G1310" s="432" t="s">
        <v>381</v>
      </c>
      <c r="H1310" s="432" t="s">
        <v>445</v>
      </c>
      <c r="I1310" s="432" t="s">
        <v>394</v>
      </c>
      <c r="J1310" s="432" t="s">
        <v>446</v>
      </c>
      <c r="K1310" s="432"/>
      <c r="L1310" s="434">
        <v>405.76940183145825</v>
      </c>
      <c r="M1310" s="434">
        <v>20</v>
      </c>
      <c r="N1310" s="435">
        <v>8115.3880366291651</v>
      </c>
    </row>
    <row r="1311" spans="1:14" ht="14.4" customHeight="1" x14ac:dyDescent="0.3">
      <c r="A1311" s="430" t="s">
        <v>2872</v>
      </c>
      <c r="B1311" s="431" t="s">
        <v>4031</v>
      </c>
      <c r="C1311" s="432" t="s">
        <v>2873</v>
      </c>
      <c r="D1311" s="433" t="s">
        <v>4052</v>
      </c>
      <c r="E1311" s="432" t="s">
        <v>388</v>
      </c>
      <c r="F1311" s="433" t="s">
        <v>4075</v>
      </c>
      <c r="G1311" s="432" t="s">
        <v>381</v>
      </c>
      <c r="H1311" s="432" t="s">
        <v>3067</v>
      </c>
      <c r="I1311" s="432" t="s">
        <v>3068</v>
      </c>
      <c r="J1311" s="432" t="s">
        <v>3004</v>
      </c>
      <c r="K1311" s="432" t="s">
        <v>3069</v>
      </c>
      <c r="L1311" s="434">
        <v>56.75</v>
      </c>
      <c r="M1311" s="434">
        <v>25</v>
      </c>
      <c r="N1311" s="435">
        <v>1418.75</v>
      </c>
    </row>
    <row r="1312" spans="1:14" ht="14.4" customHeight="1" x14ac:dyDescent="0.3">
      <c r="A1312" s="430" t="s">
        <v>2872</v>
      </c>
      <c r="B1312" s="431" t="s">
        <v>4031</v>
      </c>
      <c r="C1312" s="432" t="s">
        <v>2873</v>
      </c>
      <c r="D1312" s="433" t="s">
        <v>4052</v>
      </c>
      <c r="E1312" s="432" t="s">
        <v>388</v>
      </c>
      <c r="F1312" s="433" t="s">
        <v>4075</v>
      </c>
      <c r="G1312" s="432" t="s">
        <v>381</v>
      </c>
      <c r="H1312" s="432" t="s">
        <v>3070</v>
      </c>
      <c r="I1312" s="432" t="s">
        <v>3071</v>
      </c>
      <c r="J1312" s="432" t="s">
        <v>826</v>
      </c>
      <c r="K1312" s="432" t="s">
        <v>3072</v>
      </c>
      <c r="L1312" s="434">
        <v>92.266057797323256</v>
      </c>
      <c r="M1312" s="434">
        <v>295</v>
      </c>
      <c r="N1312" s="435">
        <v>27218.487050210359</v>
      </c>
    </row>
    <row r="1313" spans="1:14" ht="14.4" customHeight="1" x14ac:dyDescent="0.3">
      <c r="A1313" s="430" t="s">
        <v>2872</v>
      </c>
      <c r="B1313" s="431" t="s">
        <v>4031</v>
      </c>
      <c r="C1313" s="432" t="s">
        <v>2873</v>
      </c>
      <c r="D1313" s="433" t="s">
        <v>4052</v>
      </c>
      <c r="E1313" s="432" t="s">
        <v>388</v>
      </c>
      <c r="F1313" s="433" t="s">
        <v>4075</v>
      </c>
      <c r="G1313" s="432" t="s">
        <v>381</v>
      </c>
      <c r="H1313" s="432" t="s">
        <v>1375</v>
      </c>
      <c r="I1313" s="432" t="s">
        <v>1376</v>
      </c>
      <c r="J1313" s="432" t="s">
        <v>1377</v>
      </c>
      <c r="K1313" s="432" t="s">
        <v>1378</v>
      </c>
      <c r="L1313" s="434">
        <v>52.589999999999975</v>
      </c>
      <c r="M1313" s="434">
        <v>1</v>
      </c>
      <c r="N1313" s="435">
        <v>52.589999999999975</v>
      </c>
    </row>
    <row r="1314" spans="1:14" ht="14.4" customHeight="1" x14ac:dyDescent="0.3">
      <c r="A1314" s="430" t="s">
        <v>2872</v>
      </c>
      <c r="B1314" s="431" t="s">
        <v>4031</v>
      </c>
      <c r="C1314" s="432" t="s">
        <v>2873</v>
      </c>
      <c r="D1314" s="433" t="s">
        <v>4052</v>
      </c>
      <c r="E1314" s="432" t="s">
        <v>388</v>
      </c>
      <c r="F1314" s="433" t="s">
        <v>4075</v>
      </c>
      <c r="G1314" s="432" t="s">
        <v>381</v>
      </c>
      <c r="H1314" s="432" t="s">
        <v>3073</v>
      </c>
      <c r="I1314" s="432" t="s">
        <v>3074</v>
      </c>
      <c r="J1314" s="432" t="s">
        <v>3075</v>
      </c>
      <c r="K1314" s="432" t="s">
        <v>3076</v>
      </c>
      <c r="L1314" s="434">
        <v>52.989999999999988</v>
      </c>
      <c r="M1314" s="434">
        <v>1</v>
      </c>
      <c r="N1314" s="435">
        <v>52.989999999999988</v>
      </c>
    </row>
    <row r="1315" spans="1:14" ht="14.4" customHeight="1" x14ac:dyDescent="0.3">
      <c r="A1315" s="430" t="s">
        <v>2872</v>
      </c>
      <c r="B1315" s="431" t="s">
        <v>4031</v>
      </c>
      <c r="C1315" s="432" t="s">
        <v>2873</v>
      </c>
      <c r="D1315" s="433" t="s">
        <v>4052</v>
      </c>
      <c r="E1315" s="432" t="s">
        <v>388</v>
      </c>
      <c r="F1315" s="433" t="s">
        <v>4075</v>
      </c>
      <c r="G1315" s="432" t="s">
        <v>381</v>
      </c>
      <c r="H1315" s="432" t="s">
        <v>447</v>
      </c>
      <c r="I1315" s="432" t="s">
        <v>448</v>
      </c>
      <c r="J1315" s="432" t="s">
        <v>449</v>
      </c>
      <c r="K1315" s="432" t="s">
        <v>450</v>
      </c>
      <c r="L1315" s="434">
        <v>124.90972152204797</v>
      </c>
      <c r="M1315" s="434">
        <v>576</v>
      </c>
      <c r="N1315" s="435">
        <v>71947.999596699636</v>
      </c>
    </row>
    <row r="1316" spans="1:14" ht="14.4" customHeight="1" x14ac:dyDescent="0.3">
      <c r="A1316" s="430" t="s">
        <v>2872</v>
      </c>
      <c r="B1316" s="431" t="s">
        <v>4031</v>
      </c>
      <c r="C1316" s="432" t="s">
        <v>2873</v>
      </c>
      <c r="D1316" s="433" t="s">
        <v>4052</v>
      </c>
      <c r="E1316" s="432" t="s">
        <v>388</v>
      </c>
      <c r="F1316" s="433" t="s">
        <v>4075</v>
      </c>
      <c r="G1316" s="432" t="s">
        <v>381</v>
      </c>
      <c r="H1316" s="432" t="s">
        <v>3077</v>
      </c>
      <c r="I1316" s="432" t="s">
        <v>3078</v>
      </c>
      <c r="J1316" s="432" t="s">
        <v>3079</v>
      </c>
      <c r="K1316" s="432" t="s">
        <v>3080</v>
      </c>
      <c r="L1316" s="434">
        <v>728.84999999999957</v>
      </c>
      <c r="M1316" s="434">
        <v>1</v>
      </c>
      <c r="N1316" s="435">
        <v>728.84999999999957</v>
      </c>
    </row>
    <row r="1317" spans="1:14" ht="14.4" customHeight="1" x14ac:dyDescent="0.3">
      <c r="A1317" s="430" t="s">
        <v>2872</v>
      </c>
      <c r="B1317" s="431" t="s">
        <v>4031</v>
      </c>
      <c r="C1317" s="432" t="s">
        <v>2873</v>
      </c>
      <c r="D1317" s="433" t="s">
        <v>4052</v>
      </c>
      <c r="E1317" s="432" t="s">
        <v>388</v>
      </c>
      <c r="F1317" s="433" t="s">
        <v>4075</v>
      </c>
      <c r="G1317" s="432" t="s">
        <v>381</v>
      </c>
      <c r="H1317" s="432" t="s">
        <v>2463</v>
      </c>
      <c r="I1317" s="432" t="s">
        <v>2464</v>
      </c>
      <c r="J1317" s="432" t="s">
        <v>2465</v>
      </c>
      <c r="K1317" s="432" t="s">
        <v>2466</v>
      </c>
      <c r="L1317" s="434">
        <v>3569.28</v>
      </c>
      <c r="M1317" s="434">
        <v>2</v>
      </c>
      <c r="N1317" s="435">
        <v>7138.56</v>
      </c>
    </row>
    <row r="1318" spans="1:14" ht="14.4" customHeight="1" x14ac:dyDescent="0.3">
      <c r="A1318" s="430" t="s">
        <v>2872</v>
      </c>
      <c r="B1318" s="431" t="s">
        <v>4031</v>
      </c>
      <c r="C1318" s="432" t="s">
        <v>2873</v>
      </c>
      <c r="D1318" s="433" t="s">
        <v>4052</v>
      </c>
      <c r="E1318" s="432" t="s">
        <v>388</v>
      </c>
      <c r="F1318" s="433" t="s">
        <v>4075</v>
      </c>
      <c r="G1318" s="432" t="s">
        <v>381</v>
      </c>
      <c r="H1318" s="432" t="s">
        <v>3081</v>
      </c>
      <c r="I1318" s="432" t="s">
        <v>3082</v>
      </c>
      <c r="J1318" s="432" t="s">
        <v>3083</v>
      </c>
      <c r="K1318" s="432" t="s">
        <v>2076</v>
      </c>
      <c r="L1318" s="434">
        <v>411.8500604737763</v>
      </c>
      <c r="M1318" s="434">
        <v>1</v>
      </c>
      <c r="N1318" s="435">
        <v>411.8500604737763</v>
      </c>
    </row>
    <row r="1319" spans="1:14" ht="14.4" customHeight="1" x14ac:dyDescent="0.3">
      <c r="A1319" s="430" t="s">
        <v>2872</v>
      </c>
      <c r="B1319" s="431" t="s">
        <v>4031</v>
      </c>
      <c r="C1319" s="432" t="s">
        <v>2873</v>
      </c>
      <c r="D1319" s="433" t="s">
        <v>4052</v>
      </c>
      <c r="E1319" s="432" t="s">
        <v>388</v>
      </c>
      <c r="F1319" s="433" t="s">
        <v>4075</v>
      </c>
      <c r="G1319" s="432" t="s">
        <v>381</v>
      </c>
      <c r="H1319" s="432" t="s">
        <v>3084</v>
      </c>
      <c r="I1319" s="432" t="s">
        <v>3085</v>
      </c>
      <c r="J1319" s="432" t="s">
        <v>3086</v>
      </c>
      <c r="K1319" s="432" t="s">
        <v>3087</v>
      </c>
      <c r="L1319" s="434">
        <v>290.5</v>
      </c>
      <c r="M1319" s="434">
        <v>1</v>
      </c>
      <c r="N1319" s="435">
        <v>290.5</v>
      </c>
    </row>
    <row r="1320" spans="1:14" ht="14.4" customHeight="1" x14ac:dyDescent="0.3">
      <c r="A1320" s="430" t="s">
        <v>2872</v>
      </c>
      <c r="B1320" s="431" t="s">
        <v>4031</v>
      </c>
      <c r="C1320" s="432" t="s">
        <v>2873</v>
      </c>
      <c r="D1320" s="433" t="s">
        <v>4052</v>
      </c>
      <c r="E1320" s="432" t="s">
        <v>388</v>
      </c>
      <c r="F1320" s="433" t="s">
        <v>4075</v>
      </c>
      <c r="G1320" s="432" t="s">
        <v>381</v>
      </c>
      <c r="H1320" s="432" t="s">
        <v>3088</v>
      </c>
      <c r="I1320" s="432" t="s">
        <v>3089</v>
      </c>
      <c r="J1320" s="432" t="s">
        <v>3090</v>
      </c>
      <c r="K1320" s="432" t="s">
        <v>2563</v>
      </c>
      <c r="L1320" s="434">
        <v>47.769990862935067</v>
      </c>
      <c r="M1320" s="434">
        <v>18</v>
      </c>
      <c r="N1320" s="435">
        <v>859.8598355328312</v>
      </c>
    </row>
    <row r="1321" spans="1:14" ht="14.4" customHeight="1" x14ac:dyDescent="0.3">
      <c r="A1321" s="430" t="s">
        <v>2872</v>
      </c>
      <c r="B1321" s="431" t="s">
        <v>4031</v>
      </c>
      <c r="C1321" s="432" t="s">
        <v>2873</v>
      </c>
      <c r="D1321" s="433" t="s">
        <v>4052</v>
      </c>
      <c r="E1321" s="432" t="s">
        <v>388</v>
      </c>
      <c r="F1321" s="433" t="s">
        <v>4075</v>
      </c>
      <c r="G1321" s="432" t="s">
        <v>381</v>
      </c>
      <c r="H1321" s="432" t="s">
        <v>3091</v>
      </c>
      <c r="I1321" s="432" t="s">
        <v>3092</v>
      </c>
      <c r="J1321" s="432" t="s">
        <v>3093</v>
      </c>
      <c r="K1321" s="432" t="s">
        <v>3094</v>
      </c>
      <c r="L1321" s="434">
        <v>46.270000000000024</v>
      </c>
      <c r="M1321" s="434">
        <v>1</v>
      </c>
      <c r="N1321" s="435">
        <v>46.270000000000024</v>
      </c>
    </row>
    <row r="1322" spans="1:14" ht="14.4" customHeight="1" x14ac:dyDescent="0.3">
      <c r="A1322" s="430" t="s">
        <v>2872</v>
      </c>
      <c r="B1322" s="431" t="s">
        <v>4031</v>
      </c>
      <c r="C1322" s="432" t="s">
        <v>2873</v>
      </c>
      <c r="D1322" s="433" t="s">
        <v>4052</v>
      </c>
      <c r="E1322" s="432" t="s">
        <v>388</v>
      </c>
      <c r="F1322" s="433" t="s">
        <v>4075</v>
      </c>
      <c r="G1322" s="432" t="s">
        <v>381</v>
      </c>
      <c r="H1322" s="432" t="s">
        <v>1386</v>
      </c>
      <c r="I1322" s="432" t="s">
        <v>1387</v>
      </c>
      <c r="J1322" s="432" t="s">
        <v>1388</v>
      </c>
      <c r="K1322" s="432" t="s">
        <v>1389</v>
      </c>
      <c r="L1322" s="434">
        <v>47.224705882352936</v>
      </c>
      <c r="M1322" s="434">
        <v>17</v>
      </c>
      <c r="N1322" s="435">
        <v>802.81999999999994</v>
      </c>
    </row>
    <row r="1323" spans="1:14" ht="14.4" customHeight="1" x14ac:dyDescent="0.3">
      <c r="A1323" s="430" t="s">
        <v>2872</v>
      </c>
      <c r="B1323" s="431" t="s">
        <v>4031</v>
      </c>
      <c r="C1323" s="432" t="s">
        <v>2873</v>
      </c>
      <c r="D1323" s="433" t="s">
        <v>4052</v>
      </c>
      <c r="E1323" s="432" t="s">
        <v>388</v>
      </c>
      <c r="F1323" s="433" t="s">
        <v>4075</v>
      </c>
      <c r="G1323" s="432" t="s">
        <v>381</v>
      </c>
      <c r="H1323" s="432" t="s">
        <v>1392</v>
      </c>
      <c r="I1323" s="432" t="s">
        <v>1393</v>
      </c>
      <c r="J1323" s="432" t="s">
        <v>1394</v>
      </c>
      <c r="K1323" s="432" t="s">
        <v>1395</v>
      </c>
      <c r="L1323" s="434">
        <v>105.80999999999999</v>
      </c>
      <c r="M1323" s="434">
        <v>42</v>
      </c>
      <c r="N1323" s="435">
        <v>4444.0199999999995</v>
      </c>
    </row>
    <row r="1324" spans="1:14" ht="14.4" customHeight="1" x14ac:dyDescent="0.3">
      <c r="A1324" s="430" t="s">
        <v>2872</v>
      </c>
      <c r="B1324" s="431" t="s">
        <v>4031</v>
      </c>
      <c r="C1324" s="432" t="s">
        <v>2873</v>
      </c>
      <c r="D1324" s="433" t="s">
        <v>4052</v>
      </c>
      <c r="E1324" s="432" t="s">
        <v>388</v>
      </c>
      <c r="F1324" s="433" t="s">
        <v>4075</v>
      </c>
      <c r="G1324" s="432" t="s">
        <v>381</v>
      </c>
      <c r="H1324" s="432" t="s">
        <v>2467</v>
      </c>
      <c r="I1324" s="432" t="s">
        <v>2468</v>
      </c>
      <c r="J1324" s="432" t="s">
        <v>2469</v>
      </c>
      <c r="K1324" s="432" t="s">
        <v>2470</v>
      </c>
      <c r="L1324" s="434">
        <v>40.602082751593755</v>
      </c>
      <c r="M1324" s="434">
        <v>5</v>
      </c>
      <c r="N1324" s="435">
        <v>203.01041375796876</v>
      </c>
    </row>
    <row r="1325" spans="1:14" ht="14.4" customHeight="1" x14ac:dyDescent="0.3">
      <c r="A1325" s="430" t="s">
        <v>2872</v>
      </c>
      <c r="B1325" s="431" t="s">
        <v>4031</v>
      </c>
      <c r="C1325" s="432" t="s">
        <v>2873</v>
      </c>
      <c r="D1325" s="433" t="s">
        <v>4052</v>
      </c>
      <c r="E1325" s="432" t="s">
        <v>388</v>
      </c>
      <c r="F1325" s="433" t="s">
        <v>4075</v>
      </c>
      <c r="G1325" s="432" t="s">
        <v>381</v>
      </c>
      <c r="H1325" s="432" t="s">
        <v>1401</v>
      </c>
      <c r="I1325" s="432" t="s">
        <v>394</v>
      </c>
      <c r="J1325" s="432" t="s">
        <v>1402</v>
      </c>
      <c r="K1325" s="432"/>
      <c r="L1325" s="434">
        <v>144.11937258643599</v>
      </c>
      <c r="M1325" s="434">
        <v>72</v>
      </c>
      <c r="N1325" s="435">
        <v>10376.594826223391</v>
      </c>
    </row>
    <row r="1326" spans="1:14" ht="14.4" customHeight="1" x14ac:dyDescent="0.3">
      <c r="A1326" s="430" t="s">
        <v>2872</v>
      </c>
      <c r="B1326" s="431" t="s">
        <v>4031</v>
      </c>
      <c r="C1326" s="432" t="s">
        <v>2873</v>
      </c>
      <c r="D1326" s="433" t="s">
        <v>4052</v>
      </c>
      <c r="E1326" s="432" t="s">
        <v>388</v>
      </c>
      <c r="F1326" s="433" t="s">
        <v>4075</v>
      </c>
      <c r="G1326" s="432" t="s">
        <v>381</v>
      </c>
      <c r="H1326" s="432" t="s">
        <v>2471</v>
      </c>
      <c r="I1326" s="432" t="s">
        <v>394</v>
      </c>
      <c r="J1326" s="432" t="s">
        <v>2472</v>
      </c>
      <c r="K1326" s="432"/>
      <c r="L1326" s="434">
        <v>86.333941396296467</v>
      </c>
      <c r="M1326" s="434">
        <v>31</v>
      </c>
      <c r="N1326" s="435">
        <v>2676.3521832851907</v>
      </c>
    </row>
    <row r="1327" spans="1:14" ht="14.4" customHeight="1" x14ac:dyDescent="0.3">
      <c r="A1327" s="430" t="s">
        <v>2872</v>
      </c>
      <c r="B1327" s="431" t="s">
        <v>4031</v>
      </c>
      <c r="C1327" s="432" t="s">
        <v>2873</v>
      </c>
      <c r="D1327" s="433" t="s">
        <v>4052</v>
      </c>
      <c r="E1327" s="432" t="s">
        <v>388</v>
      </c>
      <c r="F1327" s="433" t="s">
        <v>4075</v>
      </c>
      <c r="G1327" s="432" t="s">
        <v>381</v>
      </c>
      <c r="H1327" s="432" t="s">
        <v>2473</v>
      </c>
      <c r="I1327" s="432" t="s">
        <v>394</v>
      </c>
      <c r="J1327" s="432" t="s">
        <v>2474</v>
      </c>
      <c r="K1327" s="432"/>
      <c r="L1327" s="434">
        <v>222.98</v>
      </c>
      <c r="M1327" s="434">
        <v>2</v>
      </c>
      <c r="N1327" s="435">
        <v>445.96</v>
      </c>
    </row>
    <row r="1328" spans="1:14" ht="14.4" customHeight="1" x14ac:dyDescent="0.3">
      <c r="A1328" s="430" t="s">
        <v>2872</v>
      </c>
      <c r="B1328" s="431" t="s">
        <v>4031</v>
      </c>
      <c r="C1328" s="432" t="s">
        <v>2873</v>
      </c>
      <c r="D1328" s="433" t="s">
        <v>4052</v>
      </c>
      <c r="E1328" s="432" t="s">
        <v>388</v>
      </c>
      <c r="F1328" s="433" t="s">
        <v>4075</v>
      </c>
      <c r="G1328" s="432" t="s">
        <v>381</v>
      </c>
      <c r="H1328" s="432" t="s">
        <v>3095</v>
      </c>
      <c r="I1328" s="432" t="s">
        <v>3096</v>
      </c>
      <c r="J1328" s="432" t="s">
        <v>3097</v>
      </c>
      <c r="K1328" s="432" t="s">
        <v>3098</v>
      </c>
      <c r="L1328" s="434">
        <v>198.12000000000009</v>
      </c>
      <c r="M1328" s="434">
        <v>1</v>
      </c>
      <c r="N1328" s="435">
        <v>198.12000000000009</v>
      </c>
    </row>
    <row r="1329" spans="1:14" ht="14.4" customHeight="1" x14ac:dyDescent="0.3">
      <c r="A1329" s="430" t="s">
        <v>2872</v>
      </c>
      <c r="B1329" s="431" t="s">
        <v>4031</v>
      </c>
      <c r="C1329" s="432" t="s">
        <v>2873</v>
      </c>
      <c r="D1329" s="433" t="s">
        <v>4052</v>
      </c>
      <c r="E1329" s="432" t="s">
        <v>388</v>
      </c>
      <c r="F1329" s="433" t="s">
        <v>4075</v>
      </c>
      <c r="G1329" s="432" t="s">
        <v>381</v>
      </c>
      <c r="H1329" s="432" t="s">
        <v>3099</v>
      </c>
      <c r="I1329" s="432" t="s">
        <v>3100</v>
      </c>
      <c r="J1329" s="432" t="s">
        <v>3101</v>
      </c>
      <c r="K1329" s="432" t="s">
        <v>2748</v>
      </c>
      <c r="L1329" s="434">
        <v>46.369372230249027</v>
      </c>
      <c r="M1329" s="434">
        <v>2</v>
      </c>
      <c r="N1329" s="435">
        <v>92.738744460498054</v>
      </c>
    </row>
    <row r="1330" spans="1:14" ht="14.4" customHeight="1" x14ac:dyDescent="0.3">
      <c r="A1330" s="430" t="s">
        <v>2872</v>
      </c>
      <c r="B1330" s="431" t="s">
        <v>4031</v>
      </c>
      <c r="C1330" s="432" t="s">
        <v>2873</v>
      </c>
      <c r="D1330" s="433" t="s">
        <v>4052</v>
      </c>
      <c r="E1330" s="432" t="s">
        <v>388</v>
      </c>
      <c r="F1330" s="433" t="s">
        <v>4075</v>
      </c>
      <c r="G1330" s="432" t="s">
        <v>381</v>
      </c>
      <c r="H1330" s="432" t="s">
        <v>3102</v>
      </c>
      <c r="I1330" s="432" t="s">
        <v>3103</v>
      </c>
      <c r="J1330" s="432" t="s">
        <v>3104</v>
      </c>
      <c r="K1330" s="432" t="s">
        <v>3105</v>
      </c>
      <c r="L1330" s="434">
        <v>42.680000000000007</v>
      </c>
      <c r="M1330" s="434">
        <v>2</v>
      </c>
      <c r="N1330" s="435">
        <v>85.360000000000014</v>
      </c>
    </row>
    <row r="1331" spans="1:14" ht="14.4" customHeight="1" x14ac:dyDescent="0.3">
      <c r="A1331" s="430" t="s">
        <v>2872</v>
      </c>
      <c r="B1331" s="431" t="s">
        <v>4031</v>
      </c>
      <c r="C1331" s="432" t="s">
        <v>2873</v>
      </c>
      <c r="D1331" s="433" t="s">
        <v>4052</v>
      </c>
      <c r="E1331" s="432" t="s">
        <v>388</v>
      </c>
      <c r="F1331" s="433" t="s">
        <v>4075</v>
      </c>
      <c r="G1331" s="432" t="s">
        <v>381</v>
      </c>
      <c r="H1331" s="432" t="s">
        <v>3106</v>
      </c>
      <c r="I1331" s="432" t="s">
        <v>3106</v>
      </c>
      <c r="J1331" s="432" t="s">
        <v>3107</v>
      </c>
      <c r="K1331" s="432" t="s">
        <v>3108</v>
      </c>
      <c r="L1331" s="434">
        <v>163.46999999999997</v>
      </c>
      <c r="M1331" s="434">
        <v>1</v>
      </c>
      <c r="N1331" s="435">
        <v>163.46999999999997</v>
      </c>
    </row>
    <row r="1332" spans="1:14" ht="14.4" customHeight="1" x14ac:dyDescent="0.3">
      <c r="A1332" s="430" t="s">
        <v>2872</v>
      </c>
      <c r="B1332" s="431" t="s">
        <v>4031</v>
      </c>
      <c r="C1332" s="432" t="s">
        <v>2873</v>
      </c>
      <c r="D1332" s="433" t="s">
        <v>4052</v>
      </c>
      <c r="E1332" s="432" t="s">
        <v>388</v>
      </c>
      <c r="F1332" s="433" t="s">
        <v>4075</v>
      </c>
      <c r="G1332" s="432" t="s">
        <v>381</v>
      </c>
      <c r="H1332" s="432" t="s">
        <v>3109</v>
      </c>
      <c r="I1332" s="432" t="s">
        <v>3110</v>
      </c>
      <c r="J1332" s="432" t="s">
        <v>3111</v>
      </c>
      <c r="K1332" s="432" t="s">
        <v>3112</v>
      </c>
      <c r="L1332" s="434">
        <v>51.869981394279847</v>
      </c>
      <c r="M1332" s="434">
        <v>2</v>
      </c>
      <c r="N1332" s="435">
        <v>103.73996278855969</v>
      </c>
    </row>
    <row r="1333" spans="1:14" ht="14.4" customHeight="1" x14ac:dyDescent="0.3">
      <c r="A1333" s="430" t="s">
        <v>2872</v>
      </c>
      <c r="B1333" s="431" t="s">
        <v>4031</v>
      </c>
      <c r="C1333" s="432" t="s">
        <v>2873</v>
      </c>
      <c r="D1333" s="433" t="s">
        <v>4052</v>
      </c>
      <c r="E1333" s="432" t="s">
        <v>388</v>
      </c>
      <c r="F1333" s="433" t="s">
        <v>4075</v>
      </c>
      <c r="G1333" s="432" t="s">
        <v>381</v>
      </c>
      <c r="H1333" s="432" t="s">
        <v>1405</v>
      </c>
      <c r="I1333" s="432" t="s">
        <v>1406</v>
      </c>
      <c r="J1333" s="432" t="s">
        <v>1407</v>
      </c>
      <c r="K1333" s="432" t="s">
        <v>1408</v>
      </c>
      <c r="L1333" s="434">
        <v>112.32721339921402</v>
      </c>
      <c r="M1333" s="434">
        <v>441</v>
      </c>
      <c r="N1333" s="435">
        <v>49536.301109053384</v>
      </c>
    </row>
    <row r="1334" spans="1:14" ht="14.4" customHeight="1" x14ac:dyDescent="0.3">
      <c r="A1334" s="430" t="s">
        <v>2872</v>
      </c>
      <c r="B1334" s="431" t="s">
        <v>4031</v>
      </c>
      <c r="C1334" s="432" t="s">
        <v>2873</v>
      </c>
      <c r="D1334" s="433" t="s">
        <v>4052</v>
      </c>
      <c r="E1334" s="432" t="s">
        <v>388</v>
      </c>
      <c r="F1334" s="433" t="s">
        <v>4075</v>
      </c>
      <c r="G1334" s="432" t="s">
        <v>381</v>
      </c>
      <c r="H1334" s="432" t="s">
        <v>1409</v>
      </c>
      <c r="I1334" s="432" t="s">
        <v>1410</v>
      </c>
      <c r="J1334" s="432" t="s">
        <v>1411</v>
      </c>
      <c r="K1334" s="432" t="s">
        <v>1412</v>
      </c>
      <c r="L1334" s="434">
        <v>105.029</v>
      </c>
      <c r="M1334" s="434">
        <v>10</v>
      </c>
      <c r="N1334" s="435">
        <v>1050.29</v>
      </c>
    </row>
    <row r="1335" spans="1:14" ht="14.4" customHeight="1" x14ac:dyDescent="0.3">
      <c r="A1335" s="430" t="s">
        <v>2872</v>
      </c>
      <c r="B1335" s="431" t="s">
        <v>4031</v>
      </c>
      <c r="C1335" s="432" t="s">
        <v>2873</v>
      </c>
      <c r="D1335" s="433" t="s">
        <v>4052</v>
      </c>
      <c r="E1335" s="432" t="s">
        <v>388</v>
      </c>
      <c r="F1335" s="433" t="s">
        <v>4075</v>
      </c>
      <c r="G1335" s="432" t="s">
        <v>381</v>
      </c>
      <c r="H1335" s="432" t="s">
        <v>3113</v>
      </c>
      <c r="I1335" s="432" t="s">
        <v>3114</v>
      </c>
      <c r="J1335" s="432" t="s">
        <v>3115</v>
      </c>
      <c r="K1335" s="432" t="s">
        <v>3116</v>
      </c>
      <c r="L1335" s="434">
        <v>536.24172412344183</v>
      </c>
      <c r="M1335" s="434">
        <v>10</v>
      </c>
      <c r="N1335" s="435">
        <v>5362.4172412344178</v>
      </c>
    </row>
    <row r="1336" spans="1:14" ht="14.4" customHeight="1" x14ac:dyDescent="0.3">
      <c r="A1336" s="430" t="s">
        <v>2872</v>
      </c>
      <c r="B1336" s="431" t="s">
        <v>4031</v>
      </c>
      <c r="C1336" s="432" t="s">
        <v>2873</v>
      </c>
      <c r="D1336" s="433" t="s">
        <v>4052</v>
      </c>
      <c r="E1336" s="432" t="s">
        <v>388</v>
      </c>
      <c r="F1336" s="433" t="s">
        <v>4075</v>
      </c>
      <c r="G1336" s="432" t="s">
        <v>381</v>
      </c>
      <c r="H1336" s="432" t="s">
        <v>3117</v>
      </c>
      <c r="I1336" s="432" t="s">
        <v>3118</v>
      </c>
      <c r="J1336" s="432" t="s">
        <v>3119</v>
      </c>
      <c r="K1336" s="432" t="s">
        <v>3120</v>
      </c>
      <c r="L1336" s="434">
        <v>131.12157398505997</v>
      </c>
      <c r="M1336" s="434">
        <v>30</v>
      </c>
      <c r="N1336" s="435">
        <v>3933.647219551799</v>
      </c>
    </row>
    <row r="1337" spans="1:14" ht="14.4" customHeight="1" x14ac:dyDescent="0.3">
      <c r="A1337" s="430" t="s">
        <v>2872</v>
      </c>
      <c r="B1337" s="431" t="s">
        <v>4031</v>
      </c>
      <c r="C1337" s="432" t="s">
        <v>2873</v>
      </c>
      <c r="D1337" s="433" t="s">
        <v>4052</v>
      </c>
      <c r="E1337" s="432" t="s">
        <v>388</v>
      </c>
      <c r="F1337" s="433" t="s">
        <v>4075</v>
      </c>
      <c r="G1337" s="432" t="s">
        <v>381</v>
      </c>
      <c r="H1337" s="432" t="s">
        <v>3121</v>
      </c>
      <c r="I1337" s="432" t="s">
        <v>3122</v>
      </c>
      <c r="J1337" s="432" t="s">
        <v>3123</v>
      </c>
      <c r="K1337" s="432" t="s">
        <v>3124</v>
      </c>
      <c r="L1337" s="434">
        <v>94.41</v>
      </c>
      <c r="M1337" s="434">
        <v>1</v>
      </c>
      <c r="N1337" s="435">
        <v>94.41</v>
      </c>
    </row>
    <row r="1338" spans="1:14" ht="14.4" customHeight="1" x14ac:dyDescent="0.3">
      <c r="A1338" s="430" t="s">
        <v>2872</v>
      </c>
      <c r="B1338" s="431" t="s">
        <v>4031</v>
      </c>
      <c r="C1338" s="432" t="s">
        <v>2873</v>
      </c>
      <c r="D1338" s="433" t="s">
        <v>4052</v>
      </c>
      <c r="E1338" s="432" t="s">
        <v>388</v>
      </c>
      <c r="F1338" s="433" t="s">
        <v>4075</v>
      </c>
      <c r="G1338" s="432" t="s">
        <v>381</v>
      </c>
      <c r="H1338" s="432" t="s">
        <v>2838</v>
      </c>
      <c r="I1338" s="432" t="s">
        <v>2839</v>
      </c>
      <c r="J1338" s="432" t="s">
        <v>1284</v>
      </c>
      <c r="K1338" s="432" t="s">
        <v>2840</v>
      </c>
      <c r="L1338" s="434">
        <v>326.47999999999996</v>
      </c>
      <c r="M1338" s="434">
        <v>20</v>
      </c>
      <c r="N1338" s="435">
        <v>6529.5999999999995</v>
      </c>
    </row>
    <row r="1339" spans="1:14" ht="14.4" customHeight="1" x14ac:dyDescent="0.3">
      <c r="A1339" s="430" t="s">
        <v>2872</v>
      </c>
      <c r="B1339" s="431" t="s">
        <v>4031</v>
      </c>
      <c r="C1339" s="432" t="s">
        <v>2873</v>
      </c>
      <c r="D1339" s="433" t="s">
        <v>4052</v>
      </c>
      <c r="E1339" s="432" t="s">
        <v>388</v>
      </c>
      <c r="F1339" s="433" t="s">
        <v>4075</v>
      </c>
      <c r="G1339" s="432" t="s">
        <v>381</v>
      </c>
      <c r="H1339" s="432" t="s">
        <v>3125</v>
      </c>
      <c r="I1339" s="432" t="s">
        <v>3126</v>
      </c>
      <c r="J1339" s="432" t="s">
        <v>3127</v>
      </c>
      <c r="K1339" s="432" t="s">
        <v>3128</v>
      </c>
      <c r="L1339" s="434">
        <v>1022.929036368167</v>
      </c>
      <c r="M1339" s="434">
        <v>23</v>
      </c>
      <c r="N1339" s="435">
        <v>23527.367836467842</v>
      </c>
    </row>
    <row r="1340" spans="1:14" ht="14.4" customHeight="1" x14ac:dyDescent="0.3">
      <c r="A1340" s="430" t="s">
        <v>2872</v>
      </c>
      <c r="B1340" s="431" t="s">
        <v>4031</v>
      </c>
      <c r="C1340" s="432" t="s">
        <v>2873</v>
      </c>
      <c r="D1340" s="433" t="s">
        <v>4052</v>
      </c>
      <c r="E1340" s="432" t="s">
        <v>388</v>
      </c>
      <c r="F1340" s="433" t="s">
        <v>4075</v>
      </c>
      <c r="G1340" s="432" t="s">
        <v>381</v>
      </c>
      <c r="H1340" s="432" t="s">
        <v>3129</v>
      </c>
      <c r="I1340" s="432" t="s">
        <v>3130</v>
      </c>
      <c r="J1340" s="432" t="s">
        <v>1426</v>
      </c>
      <c r="K1340" s="432" t="s">
        <v>2508</v>
      </c>
      <c r="L1340" s="434">
        <v>52.46</v>
      </c>
      <c r="M1340" s="434">
        <v>35</v>
      </c>
      <c r="N1340" s="435">
        <v>1836.1</v>
      </c>
    </row>
    <row r="1341" spans="1:14" ht="14.4" customHeight="1" x14ac:dyDescent="0.3">
      <c r="A1341" s="430" t="s">
        <v>2872</v>
      </c>
      <c r="B1341" s="431" t="s">
        <v>4031</v>
      </c>
      <c r="C1341" s="432" t="s">
        <v>2873</v>
      </c>
      <c r="D1341" s="433" t="s">
        <v>4052</v>
      </c>
      <c r="E1341" s="432" t="s">
        <v>388</v>
      </c>
      <c r="F1341" s="433" t="s">
        <v>4075</v>
      </c>
      <c r="G1341" s="432" t="s">
        <v>381</v>
      </c>
      <c r="H1341" s="432" t="s">
        <v>3131</v>
      </c>
      <c r="I1341" s="432" t="s">
        <v>3132</v>
      </c>
      <c r="J1341" s="432" t="s">
        <v>3133</v>
      </c>
      <c r="K1341" s="432" t="s">
        <v>3134</v>
      </c>
      <c r="L1341" s="434">
        <v>33.889999999999993</v>
      </c>
      <c r="M1341" s="434">
        <v>1</v>
      </c>
      <c r="N1341" s="435">
        <v>33.889999999999993</v>
      </c>
    </row>
    <row r="1342" spans="1:14" ht="14.4" customHeight="1" x14ac:dyDescent="0.3">
      <c r="A1342" s="430" t="s">
        <v>2872</v>
      </c>
      <c r="B1342" s="431" t="s">
        <v>4031</v>
      </c>
      <c r="C1342" s="432" t="s">
        <v>2873</v>
      </c>
      <c r="D1342" s="433" t="s">
        <v>4052</v>
      </c>
      <c r="E1342" s="432" t="s">
        <v>388</v>
      </c>
      <c r="F1342" s="433" t="s">
        <v>4075</v>
      </c>
      <c r="G1342" s="432" t="s">
        <v>381</v>
      </c>
      <c r="H1342" s="432" t="s">
        <v>3135</v>
      </c>
      <c r="I1342" s="432" t="s">
        <v>3135</v>
      </c>
      <c r="J1342" s="432" t="s">
        <v>3136</v>
      </c>
      <c r="K1342" s="432" t="s">
        <v>3137</v>
      </c>
      <c r="L1342" s="434">
        <v>92</v>
      </c>
      <c r="M1342" s="434">
        <v>3</v>
      </c>
      <c r="N1342" s="435">
        <v>276</v>
      </c>
    </row>
    <row r="1343" spans="1:14" ht="14.4" customHeight="1" x14ac:dyDescent="0.3">
      <c r="A1343" s="430" t="s">
        <v>2872</v>
      </c>
      <c r="B1343" s="431" t="s">
        <v>4031</v>
      </c>
      <c r="C1343" s="432" t="s">
        <v>2873</v>
      </c>
      <c r="D1343" s="433" t="s">
        <v>4052</v>
      </c>
      <c r="E1343" s="432" t="s">
        <v>388</v>
      </c>
      <c r="F1343" s="433" t="s">
        <v>4075</v>
      </c>
      <c r="G1343" s="432" t="s">
        <v>381</v>
      </c>
      <c r="H1343" s="432" t="s">
        <v>2482</v>
      </c>
      <c r="I1343" s="432" t="s">
        <v>394</v>
      </c>
      <c r="J1343" s="432" t="s">
        <v>2483</v>
      </c>
      <c r="K1343" s="432" t="s">
        <v>2484</v>
      </c>
      <c r="L1343" s="434">
        <v>196.58970588235292</v>
      </c>
      <c r="M1343" s="434">
        <v>34</v>
      </c>
      <c r="N1343" s="435">
        <v>6684.0499999999993</v>
      </c>
    </row>
    <row r="1344" spans="1:14" ht="14.4" customHeight="1" x14ac:dyDescent="0.3">
      <c r="A1344" s="430" t="s">
        <v>2872</v>
      </c>
      <c r="B1344" s="431" t="s">
        <v>4031</v>
      </c>
      <c r="C1344" s="432" t="s">
        <v>2873</v>
      </c>
      <c r="D1344" s="433" t="s">
        <v>4052</v>
      </c>
      <c r="E1344" s="432" t="s">
        <v>388</v>
      </c>
      <c r="F1344" s="433" t="s">
        <v>4075</v>
      </c>
      <c r="G1344" s="432" t="s">
        <v>381</v>
      </c>
      <c r="H1344" s="432" t="s">
        <v>3138</v>
      </c>
      <c r="I1344" s="432" t="s">
        <v>3139</v>
      </c>
      <c r="J1344" s="432" t="s">
        <v>3140</v>
      </c>
      <c r="K1344" s="432" t="s">
        <v>3141</v>
      </c>
      <c r="L1344" s="434">
        <v>935</v>
      </c>
      <c r="M1344" s="434">
        <v>74</v>
      </c>
      <c r="N1344" s="435">
        <v>69190</v>
      </c>
    </row>
    <row r="1345" spans="1:14" ht="14.4" customHeight="1" x14ac:dyDescent="0.3">
      <c r="A1345" s="430" t="s">
        <v>2872</v>
      </c>
      <c r="B1345" s="431" t="s">
        <v>4031</v>
      </c>
      <c r="C1345" s="432" t="s">
        <v>2873</v>
      </c>
      <c r="D1345" s="433" t="s">
        <v>4052</v>
      </c>
      <c r="E1345" s="432" t="s">
        <v>388</v>
      </c>
      <c r="F1345" s="433" t="s">
        <v>4075</v>
      </c>
      <c r="G1345" s="432" t="s">
        <v>381</v>
      </c>
      <c r="H1345" s="432" t="s">
        <v>3142</v>
      </c>
      <c r="I1345" s="432" t="s">
        <v>3143</v>
      </c>
      <c r="J1345" s="432" t="s">
        <v>3144</v>
      </c>
      <c r="K1345" s="432" t="s">
        <v>589</v>
      </c>
      <c r="L1345" s="434">
        <v>4684.2228571428568</v>
      </c>
      <c r="M1345" s="434">
        <v>7</v>
      </c>
      <c r="N1345" s="435">
        <v>32789.56</v>
      </c>
    </row>
    <row r="1346" spans="1:14" ht="14.4" customHeight="1" x14ac:dyDescent="0.3">
      <c r="A1346" s="430" t="s">
        <v>2872</v>
      </c>
      <c r="B1346" s="431" t="s">
        <v>4031</v>
      </c>
      <c r="C1346" s="432" t="s">
        <v>2873</v>
      </c>
      <c r="D1346" s="433" t="s">
        <v>4052</v>
      </c>
      <c r="E1346" s="432" t="s">
        <v>388</v>
      </c>
      <c r="F1346" s="433" t="s">
        <v>4075</v>
      </c>
      <c r="G1346" s="432" t="s">
        <v>381</v>
      </c>
      <c r="H1346" s="432" t="s">
        <v>1435</v>
      </c>
      <c r="I1346" s="432" t="s">
        <v>1436</v>
      </c>
      <c r="J1346" s="432" t="s">
        <v>1437</v>
      </c>
      <c r="K1346" s="432" t="s">
        <v>1438</v>
      </c>
      <c r="L1346" s="434">
        <v>382.11005643313024</v>
      </c>
      <c r="M1346" s="434">
        <v>126</v>
      </c>
      <c r="N1346" s="435">
        <v>48145.867110574407</v>
      </c>
    </row>
    <row r="1347" spans="1:14" ht="14.4" customHeight="1" x14ac:dyDescent="0.3">
      <c r="A1347" s="430" t="s">
        <v>2872</v>
      </c>
      <c r="B1347" s="431" t="s">
        <v>4031</v>
      </c>
      <c r="C1347" s="432" t="s">
        <v>2873</v>
      </c>
      <c r="D1347" s="433" t="s">
        <v>4052</v>
      </c>
      <c r="E1347" s="432" t="s">
        <v>388</v>
      </c>
      <c r="F1347" s="433" t="s">
        <v>4075</v>
      </c>
      <c r="G1347" s="432" t="s">
        <v>381</v>
      </c>
      <c r="H1347" s="432" t="s">
        <v>3145</v>
      </c>
      <c r="I1347" s="432" t="s">
        <v>3146</v>
      </c>
      <c r="J1347" s="432" t="s">
        <v>3147</v>
      </c>
      <c r="K1347" s="432"/>
      <c r="L1347" s="434">
        <v>116.33999999999996</v>
      </c>
      <c r="M1347" s="434">
        <v>1</v>
      </c>
      <c r="N1347" s="435">
        <v>116.33999999999996</v>
      </c>
    </row>
    <row r="1348" spans="1:14" ht="14.4" customHeight="1" x14ac:dyDescent="0.3">
      <c r="A1348" s="430" t="s">
        <v>2872</v>
      </c>
      <c r="B1348" s="431" t="s">
        <v>4031</v>
      </c>
      <c r="C1348" s="432" t="s">
        <v>2873</v>
      </c>
      <c r="D1348" s="433" t="s">
        <v>4052</v>
      </c>
      <c r="E1348" s="432" t="s">
        <v>388</v>
      </c>
      <c r="F1348" s="433" t="s">
        <v>4075</v>
      </c>
      <c r="G1348" s="432" t="s">
        <v>381</v>
      </c>
      <c r="H1348" s="432" t="s">
        <v>3148</v>
      </c>
      <c r="I1348" s="432" t="s">
        <v>394</v>
      </c>
      <c r="J1348" s="432" t="s">
        <v>3149</v>
      </c>
      <c r="K1348" s="432"/>
      <c r="L1348" s="434">
        <v>92.937754297743837</v>
      </c>
      <c r="M1348" s="434">
        <v>8</v>
      </c>
      <c r="N1348" s="435">
        <v>743.50203438195069</v>
      </c>
    </row>
    <row r="1349" spans="1:14" ht="14.4" customHeight="1" x14ac:dyDescent="0.3">
      <c r="A1349" s="430" t="s">
        <v>2872</v>
      </c>
      <c r="B1349" s="431" t="s">
        <v>4031</v>
      </c>
      <c r="C1349" s="432" t="s">
        <v>2873</v>
      </c>
      <c r="D1349" s="433" t="s">
        <v>4052</v>
      </c>
      <c r="E1349" s="432" t="s">
        <v>388</v>
      </c>
      <c r="F1349" s="433" t="s">
        <v>4075</v>
      </c>
      <c r="G1349" s="432" t="s">
        <v>381</v>
      </c>
      <c r="H1349" s="432" t="s">
        <v>3150</v>
      </c>
      <c r="I1349" s="432" t="s">
        <v>394</v>
      </c>
      <c r="J1349" s="432" t="s">
        <v>3151</v>
      </c>
      <c r="K1349" s="432"/>
      <c r="L1349" s="434">
        <v>203.17949853957032</v>
      </c>
      <c r="M1349" s="434">
        <v>13</v>
      </c>
      <c r="N1349" s="435">
        <v>2641.3334810144142</v>
      </c>
    </row>
    <row r="1350" spans="1:14" ht="14.4" customHeight="1" x14ac:dyDescent="0.3">
      <c r="A1350" s="430" t="s">
        <v>2872</v>
      </c>
      <c r="B1350" s="431" t="s">
        <v>4031</v>
      </c>
      <c r="C1350" s="432" t="s">
        <v>2873</v>
      </c>
      <c r="D1350" s="433" t="s">
        <v>4052</v>
      </c>
      <c r="E1350" s="432" t="s">
        <v>388</v>
      </c>
      <c r="F1350" s="433" t="s">
        <v>4075</v>
      </c>
      <c r="G1350" s="432" t="s">
        <v>381</v>
      </c>
      <c r="H1350" s="432" t="s">
        <v>1450</v>
      </c>
      <c r="I1350" s="432" t="s">
        <v>1451</v>
      </c>
      <c r="J1350" s="432" t="s">
        <v>1452</v>
      </c>
      <c r="K1350" s="432" t="s">
        <v>1310</v>
      </c>
      <c r="L1350" s="434">
        <v>112.38000000000002</v>
      </c>
      <c r="M1350" s="434">
        <v>1</v>
      </c>
      <c r="N1350" s="435">
        <v>112.38000000000002</v>
      </c>
    </row>
    <row r="1351" spans="1:14" ht="14.4" customHeight="1" x14ac:dyDescent="0.3">
      <c r="A1351" s="430" t="s">
        <v>2872</v>
      </c>
      <c r="B1351" s="431" t="s">
        <v>4031</v>
      </c>
      <c r="C1351" s="432" t="s">
        <v>2873</v>
      </c>
      <c r="D1351" s="433" t="s">
        <v>4052</v>
      </c>
      <c r="E1351" s="432" t="s">
        <v>388</v>
      </c>
      <c r="F1351" s="433" t="s">
        <v>4075</v>
      </c>
      <c r="G1351" s="432" t="s">
        <v>381</v>
      </c>
      <c r="H1351" s="432" t="s">
        <v>3152</v>
      </c>
      <c r="I1351" s="432" t="s">
        <v>3153</v>
      </c>
      <c r="J1351" s="432" t="s">
        <v>3154</v>
      </c>
      <c r="K1351" s="432" t="s">
        <v>3155</v>
      </c>
      <c r="L1351" s="434">
        <v>54.790000000000035</v>
      </c>
      <c r="M1351" s="434">
        <v>1</v>
      </c>
      <c r="N1351" s="435">
        <v>54.790000000000035</v>
      </c>
    </row>
    <row r="1352" spans="1:14" ht="14.4" customHeight="1" x14ac:dyDescent="0.3">
      <c r="A1352" s="430" t="s">
        <v>2872</v>
      </c>
      <c r="B1352" s="431" t="s">
        <v>4031</v>
      </c>
      <c r="C1352" s="432" t="s">
        <v>2873</v>
      </c>
      <c r="D1352" s="433" t="s">
        <v>4052</v>
      </c>
      <c r="E1352" s="432" t="s">
        <v>388</v>
      </c>
      <c r="F1352" s="433" t="s">
        <v>4075</v>
      </c>
      <c r="G1352" s="432" t="s">
        <v>381</v>
      </c>
      <c r="H1352" s="432" t="s">
        <v>3156</v>
      </c>
      <c r="I1352" s="432" t="s">
        <v>3157</v>
      </c>
      <c r="J1352" s="432" t="s">
        <v>3158</v>
      </c>
      <c r="K1352" s="432" t="s">
        <v>1741</v>
      </c>
      <c r="L1352" s="434">
        <v>50.20000000000001</v>
      </c>
      <c r="M1352" s="434">
        <v>1</v>
      </c>
      <c r="N1352" s="435">
        <v>50.20000000000001</v>
      </c>
    </row>
    <row r="1353" spans="1:14" ht="14.4" customHeight="1" x14ac:dyDescent="0.3">
      <c r="A1353" s="430" t="s">
        <v>2872</v>
      </c>
      <c r="B1353" s="431" t="s">
        <v>4031</v>
      </c>
      <c r="C1353" s="432" t="s">
        <v>2873</v>
      </c>
      <c r="D1353" s="433" t="s">
        <v>4052</v>
      </c>
      <c r="E1353" s="432" t="s">
        <v>388</v>
      </c>
      <c r="F1353" s="433" t="s">
        <v>4075</v>
      </c>
      <c r="G1353" s="432" t="s">
        <v>381</v>
      </c>
      <c r="H1353" s="432" t="s">
        <v>3159</v>
      </c>
      <c r="I1353" s="432" t="s">
        <v>394</v>
      </c>
      <c r="J1353" s="432" t="s">
        <v>3160</v>
      </c>
      <c r="K1353" s="432"/>
      <c r="L1353" s="434">
        <v>23.689999999999998</v>
      </c>
      <c r="M1353" s="434">
        <v>1</v>
      </c>
      <c r="N1353" s="435">
        <v>23.689999999999998</v>
      </c>
    </row>
    <row r="1354" spans="1:14" ht="14.4" customHeight="1" x14ac:dyDescent="0.3">
      <c r="A1354" s="430" t="s">
        <v>2872</v>
      </c>
      <c r="B1354" s="431" t="s">
        <v>4031</v>
      </c>
      <c r="C1354" s="432" t="s">
        <v>2873</v>
      </c>
      <c r="D1354" s="433" t="s">
        <v>4052</v>
      </c>
      <c r="E1354" s="432" t="s">
        <v>388</v>
      </c>
      <c r="F1354" s="433" t="s">
        <v>4075</v>
      </c>
      <c r="G1354" s="432" t="s">
        <v>381</v>
      </c>
      <c r="H1354" s="432" t="s">
        <v>1477</v>
      </c>
      <c r="I1354" s="432" t="s">
        <v>394</v>
      </c>
      <c r="J1354" s="432" t="s">
        <v>1478</v>
      </c>
      <c r="K1354" s="432"/>
      <c r="L1354" s="434">
        <v>455.74555555555554</v>
      </c>
      <c r="M1354" s="434">
        <v>18</v>
      </c>
      <c r="N1354" s="435">
        <v>8203.42</v>
      </c>
    </row>
    <row r="1355" spans="1:14" ht="14.4" customHeight="1" x14ac:dyDescent="0.3">
      <c r="A1355" s="430" t="s">
        <v>2872</v>
      </c>
      <c r="B1355" s="431" t="s">
        <v>4031</v>
      </c>
      <c r="C1355" s="432" t="s">
        <v>2873</v>
      </c>
      <c r="D1355" s="433" t="s">
        <v>4052</v>
      </c>
      <c r="E1355" s="432" t="s">
        <v>388</v>
      </c>
      <c r="F1355" s="433" t="s">
        <v>4075</v>
      </c>
      <c r="G1355" s="432" t="s">
        <v>381</v>
      </c>
      <c r="H1355" s="432" t="s">
        <v>1485</v>
      </c>
      <c r="I1355" s="432" t="s">
        <v>394</v>
      </c>
      <c r="J1355" s="432" t="s">
        <v>1486</v>
      </c>
      <c r="K1355" s="432"/>
      <c r="L1355" s="434">
        <v>128.99813308462552</v>
      </c>
      <c r="M1355" s="434">
        <v>2</v>
      </c>
      <c r="N1355" s="435">
        <v>257.99626616925104</v>
      </c>
    </row>
    <row r="1356" spans="1:14" ht="14.4" customHeight="1" x14ac:dyDescent="0.3">
      <c r="A1356" s="430" t="s">
        <v>2872</v>
      </c>
      <c r="B1356" s="431" t="s">
        <v>4031</v>
      </c>
      <c r="C1356" s="432" t="s">
        <v>2873</v>
      </c>
      <c r="D1356" s="433" t="s">
        <v>4052</v>
      </c>
      <c r="E1356" s="432" t="s">
        <v>388</v>
      </c>
      <c r="F1356" s="433" t="s">
        <v>4075</v>
      </c>
      <c r="G1356" s="432" t="s">
        <v>381</v>
      </c>
      <c r="H1356" s="432" t="s">
        <v>2493</v>
      </c>
      <c r="I1356" s="432" t="s">
        <v>394</v>
      </c>
      <c r="J1356" s="432" t="s">
        <v>2494</v>
      </c>
      <c r="K1356" s="432"/>
      <c r="L1356" s="434">
        <v>591.21382600688526</v>
      </c>
      <c r="M1356" s="434">
        <v>1</v>
      </c>
      <c r="N1356" s="435">
        <v>591.21382600688526</v>
      </c>
    </row>
    <row r="1357" spans="1:14" ht="14.4" customHeight="1" x14ac:dyDescent="0.3">
      <c r="A1357" s="430" t="s">
        <v>2872</v>
      </c>
      <c r="B1357" s="431" t="s">
        <v>4031</v>
      </c>
      <c r="C1357" s="432" t="s">
        <v>2873</v>
      </c>
      <c r="D1357" s="433" t="s">
        <v>4052</v>
      </c>
      <c r="E1357" s="432" t="s">
        <v>388</v>
      </c>
      <c r="F1357" s="433" t="s">
        <v>4075</v>
      </c>
      <c r="G1357" s="432" t="s">
        <v>381</v>
      </c>
      <c r="H1357" s="432" t="s">
        <v>3161</v>
      </c>
      <c r="I1357" s="432" t="s">
        <v>3162</v>
      </c>
      <c r="J1357" s="432" t="s">
        <v>3163</v>
      </c>
      <c r="K1357" s="432" t="s">
        <v>2667</v>
      </c>
      <c r="L1357" s="434">
        <v>90.379787494872772</v>
      </c>
      <c r="M1357" s="434">
        <v>9</v>
      </c>
      <c r="N1357" s="435">
        <v>813.41808745385492</v>
      </c>
    </row>
    <row r="1358" spans="1:14" ht="14.4" customHeight="1" x14ac:dyDescent="0.3">
      <c r="A1358" s="430" t="s">
        <v>2872</v>
      </c>
      <c r="B1358" s="431" t="s">
        <v>4031</v>
      </c>
      <c r="C1358" s="432" t="s">
        <v>2873</v>
      </c>
      <c r="D1358" s="433" t="s">
        <v>4052</v>
      </c>
      <c r="E1358" s="432" t="s">
        <v>388</v>
      </c>
      <c r="F1358" s="433" t="s">
        <v>4075</v>
      </c>
      <c r="G1358" s="432" t="s">
        <v>381</v>
      </c>
      <c r="H1358" s="432" t="s">
        <v>3164</v>
      </c>
      <c r="I1358" s="432" t="s">
        <v>3165</v>
      </c>
      <c r="J1358" s="432" t="s">
        <v>3166</v>
      </c>
      <c r="K1358" s="432" t="s">
        <v>3167</v>
      </c>
      <c r="L1358" s="434">
        <v>282.43</v>
      </c>
      <c r="M1358" s="434">
        <v>1</v>
      </c>
      <c r="N1358" s="435">
        <v>282.43</v>
      </c>
    </row>
    <row r="1359" spans="1:14" ht="14.4" customHeight="1" x14ac:dyDescent="0.3">
      <c r="A1359" s="430" t="s">
        <v>2872</v>
      </c>
      <c r="B1359" s="431" t="s">
        <v>4031</v>
      </c>
      <c r="C1359" s="432" t="s">
        <v>2873</v>
      </c>
      <c r="D1359" s="433" t="s">
        <v>4052</v>
      </c>
      <c r="E1359" s="432" t="s">
        <v>388</v>
      </c>
      <c r="F1359" s="433" t="s">
        <v>4075</v>
      </c>
      <c r="G1359" s="432" t="s">
        <v>381</v>
      </c>
      <c r="H1359" s="432" t="s">
        <v>3168</v>
      </c>
      <c r="I1359" s="432" t="s">
        <v>3169</v>
      </c>
      <c r="J1359" s="432" t="s">
        <v>3170</v>
      </c>
      <c r="K1359" s="432" t="s">
        <v>3171</v>
      </c>
      <c r="L1359" s="434">
        <v>74.559999999999988</v>
      </c>
      <c r="M1359" s="434">
        <v>1</v>
      </c>
      <c r="N1359" s="435">
        <v>74.559999999999988</v>
      </c>
    </row>
    <row r="1360" spans="1:14" ht="14.4" customHeight="1" x14ac:dyDescent="0.3">
      <c r="A1360" s="430" t="s">
        <v>2872</v>
      </c>
      <c r="B1360" s="431" t="s">
        <v>4031</v>
      </c>
      <c r="C1360" s="432" t="s">
        <v>2873</v>
      </c>
      <c r="D1360" s="433" t="s">
        <v>4052</v>
      </c>
      <c r="E1360" s="432" t="s">
        <v>388</v>
      </c>
      <c r="F1360" s="433" t="s">
        <v>4075</v>
      </c>
      <c r="G1360" s="432" t="s">
        <v>381</v>
      </c>
      <c r="H1360" s="432" t="s">
        <v>3172</v>
      </c>
      <c r="I1360" s="432" t="s">
        <v>3172</v>
      </c>
      <c r="J1360" s="432" t="s">
        <v>3173</v>
      </c>
      <c r="K1360" s="432" t="s">
        <v>2898</v>
      </c>
      <c r="L1360" s="434">
        <v>198.9100000000002</v>
      </c>
      <c r="M1360" s="434">
        <v>1</v>
      </c>
      <c r="N1360" s="435">
        <v>198.9100000000002</v>
      </c>
    </row>
    <row r="1361" spans="1:14" ht="14.4" customHeight="1" x14ac:dyDescent="0.3">
      <c r="A1361" s="430" t="s">
        <v>2872</v>
      </c>
      <c r="B1361" s="431" t="s">
        <v>4031</v>
      </c>
      <c r="C1361" s="432" t="s">
        <v>2873</v>
      </c>
      <c r="D1361" s="433" t="s">
        <v>4052</v>
      </c>
      <c r="E1361" s="432" t="s">
        <v>388</v>
      </c>
      <c r="F1361" s="433" t="s">
        <v>4075</v>
      </c>
      <c r="G1361" s="432" t="s">
        <v>381</v>
      </c>
      <c r="H1361" s="432" t="s">
        <v>1487</v>
      </c>
      <c r="I1361" s="432" t="s">
        <v>1488</v>
      </c>
      <c r="J1361" s="432" t="s">
        <v>1489</v>
      </c>
      <c r="K1361" s="432" t="s">
        <v>1490</v>
      </c>
      <c r="L1361" s="434">
        <v>36.740000000000023</v>
      </c>
      <c r="M1361" s="434">
        <v>1</v>
      </c>
      <c r="N1361" s="435">
        <v>36.740000000000023</v>
      </c>
    </row>
    <row r="1362" spans="1:14" ht="14.4" customHeight="1" x14ac:dyDescent="0.3">
      <c r="A1362" s="430" t="s">
        <v>2872</v>
      </c>
      <c r="B1362" s="431" t="s">
        <v>4031</v>
      </c>
      <c r="C1362" s="432" t="s">
        <v>2873</v>
      </c>
      <c r="D1362" s="433" t="s">
        <v>4052</v>
      </c>
      <c r="E1362" s="432" t="s">
        <v>388</v>
      </c>
      <c r="F1362" s="433" t="s">
        <v>4075</v>
      </c>
      <c r="G1362" s="432" t="s">
        <v>381</v>
      </c>
      <c r="H1362" s="432" t="s">
        <v>1494</v>
      </c>
      <c r="I1362" s="432" t="s">
        <v>394</v>
      </c>
      <c r="J1362" s="432" t="s">
        <v>1495</v>
      </c>
      <c r="K1362" s="432"/>
      <c r="L1362" s="434">
        <v>132.11866589067219</v>
      </c>
      <c r="M1362" s="434">
        <v>46</v>
      </c>
      <c r="N1362" s="435">
        <v>6077.4586309709202</v>
      </c>
    </row>
    <row r="1363" spans="1:14" ht="14.4" customHeight="1" x14ac:dyDescent="0.3">
      <c r="A1363" s="430" t="s">
        <v>2872</v>
      </c>
      <c r="B1363" s="431" t="s">
        <v>4031</v>
      </c>
      <c r="C1363" s="432" t="s">
        <v>2873</v>
      </c>
      <c r="D1363" s="433" t="s">
        <v>4052</v>
      </c>
      <c r="E1363" s="432" t="s">
        <v>388</v>
      </c>
      <c r="F1363" s="433" t="s">
        <v>4075</v>
      </c>
      <c r="G1363" s="432" t="s">
        <v>381</v>
      </c>
      <c r="H1363" s="432" t="s">
        <v>3174</v>
      </c>
      <c r="I1363" s="432" t="s">
        <v>394</v>
      </c>
      <c r="J1363" s="432" t="s">
        <v>3175</v>
      </c>
      <c r="K1363" s="432"/>
      <c r="L1363" s="434">
        <v>114.39</v>
      </c>
      <c r="M1363" s="434">
        <v>2</v>
      </c>
      <c r="N1363" s="435">
        <v>228.78</v>
      </c>
    </row>
    <row r="1364" spans="1:14" ht="14.4" customHeight="1" x14ac:dyDescent="0.3">
      <c r="A1364" s="430" t="s">
        <v>2872</v>
      </c>
      <c r="B1364" s="431" t="s">
        <v>4031</v>
      </c>
      <c r="C1364" s="432" t="s">
        <v>2873</v>
      </c>
      <c r="D1364" s="433" t="s">
        <v>4052</v>
      </c>
      <c r="E1364" s="432" t="s">
        <v>388</v>
      </c>
      <c r="F1364" s="433" t="s">
        <v>4075</v>
      </c>
      <c r="G1364" s="432" t="s">
        <v>381</v>
      </c>
      <c r="H1364" s="432" t="s">
        <v>462</v>
      </c>
      <c r="I1364" s="432" t="s">
        <v>394</v>
      </c>
      <c r="J1364" s="432" t="s">
        <v>463</v>
      </c>
      <c r="K1364" s="432" t="s">
        <v>464</v>
      </c>
      <c r="L1364" s="434">
        <v>96.840000000000032</v>
      </c>
      <c r="M1364" s="434">
        <v>2</v>
      </c>
      <c r="N1364" s="435">
        <v>193.68000000000006</v>
      </c>
    </row>
    <row r="1365" spans="1:14" ht="14.4" customHeight="1" x14ac:dyDescent="0.3">
      <c r="A1365" s="430" t="s">
        <v>2872</v>
      </c>
      <c r="B1365" s="431" t="s">
        <v>4031</v>
      </c>
      <c r="C1365" s="432" t="s">
        <v>2873</v>
      </c>
      <c r="D1365" s="433" t="s">
        <v>4052</v>
      </c>
      <c r="E1365" s="432" t="s">
        <v>388</v>
      </c>
      <c r="F1365" s="433" t="s">
        <v>4075</v>
      </c>
      <c r="G1365" s="432" t="s">
        <v>381</v>
      </c>
      <c r="H1365" s="432" t="s">
        <v>3176</v>
      </c>
      <c r="I1365" s="432" t="s">
        <v>3177</v>
      </c>
      <c r="J1365" s="432" t="s">
        <v>3178</v>
      </c>
      <c r="K1365" s="432" t="s">
        <v>3179</v>
      </c>
      <c r="L1365" s="434">
        <v>393.8</v>
      </c>
      <c r="M1365" s="434">
        <v>5</v>
      </c>
      <c r="N1365" s="435">
        <v>1969</v>
      </c>
    </row>
    <row r="1366" spans="1:14" ht="14.4" customHeight="1" x14ac:dyDescent="0.3">
      <c r="A1366" s="430" t="s">
        <v>2872</v>
      </c>
      <c r="B1366" s="431" t="s">
        <v>4031</v>
      </c>
      <c r="C1366" s="432" t="s">
        <v>2873</v>
      </c>
      <c r="D1366" s="433" t="s">
        <v>4052</v>
      </c>
      <c r="E1366" s="432" t="s">
        <v>388</v>
      </c>
      <c r="F1366" s="433" t="s">
        <v>4075</v>
      </c>
      <c r="G1366" s="432" t="s">
        <v>381</v>
      </c>
      <c r="H1366" s="432" t="s">
        <v>2505</v>
      </c>
      <c r="I1366" s="432" t="s">
        <v>2506</v>
      </c>
      <c r="J1366" s="432" t="s">
        <v>2507</v>
      </c>
      <c r="K1366" s="432" t="s">
        <v>2508</v>
      </c>
      <c r="L1366" s="434">
        <v>103.56951541089072</v>
      </c>
      <c r="M1366" s="434">
        <v>414</v>
      </c>
      <c r="N1366" s="435">
        <v>42877.779380108754</v>
      </c>
    </row>
    <row r="1367" spans="1:14" ht="14.4" customHeight="1" x14ac:dyDescent="0.3">
      <c r="A1367" s="430" t="s">
        <v>2872</v>
      </c>
      <c r="B1367" s="431" t="s">
        <v>4031</v>
      </c>
      <c r="C1367" s="432" t="s">
        <v>2873</v>
      </c>
      <c r="D1367" s="433" t="s">
        <v>4052</v>
      </c>
      <c r="E1367" s="432" t="s">
        <v>388</v>
      </c>
      <c r="F1367" s="433" t="s">
        <v>4075</v>
      </c>
      <c r="G1367" s="432" t="s">
        <v>381</v>
      </c>
      <c r="H1367" s="432" t="s">
        <v>3180</v>
      </c>
      <c r="I1367" s="432" t="s">
        <v>3181</v>
      </c>
      <c r="J1367" s="432" t="s">
        <v>3182</v>
      </c>
      <c r="K1367" s="432" t="s">
        <v>3183</v>
      </c>
      <c r="L1367" s="434">
        <v>170.59</v>
      </c>
      <c r="M1367" s="434">
        <v>1</v>
      </c>
      <c r="N1367" s="435">
        <v>170.59</v>
      </c>
    </row>
    <row r="1368" spans="1:14" ht="14.4" customHeight="1" x14ac:dyDescent="0.3">
      <c r="A1368" s="430" t="s">
        <v>2872</v>
      </c>
      <c r="B1368" s="431" t="s">
        <v>4031</v>
      </c>
      <c r="C1368" s="432" t="s">
        <v>2873</v>
      </c>
      <c r="D1368" s="433" t="s">
        <v>4052</v>
      </c>
      <c r="E1368" s="432" t="s">
        <v>388</v>
      </c>
      <c r="F1368" s="433" t="s">
        <v>4075</v>
      </c>
      <c r="G1368" s="432" t="s">
        <v>381</v>
      </c>
      <c r="H1368" s="432" t="s">
        <v>3184</v>
      </c>
      <c r="I1368" s="432" t="s">
        <v>394</v>
      </c>
      <c r="J1368" s="432" t="s">
        <v>3185</v>
      </c>
      <c r="K1368" s="432" t="s">
        <v>3186</v>
      </c>
      <c r="L1368" s="434">
        <v>248.96510004759114</v>
      </c>
      <c r="M1368" s="434">
        <v>2</v>
      </c>
      <c r="N1368" s="435">
        <v>497.93020009518227</v>
      </c>
    </row>
    <row r="1369" spans="1:14" ht="14.4" customHeight="1" x14ac:dyDescent="0.3">
      <c r="A1369" s="430" t="s">
        <v>2872</v>
      </c>
      <c r="B1369" s="431" t="s">
        <v>4031</v>
      </c>
      <c r="C1369" s="432" t="s">
        <v>2873</v>
      </c>
      <c r="D1369" s="433" t="s">
        <v>4052</v>
      </c>
      <c r="E1369" s="432" t="s">
        <v>388</v>
      </c>
      <c r="F1369" s="433" t="s">
        <v>4075</v>
      </c>
      <c r="G1369" s="432" t="s">
        <v>381</v>
      </c>
      <c r="H1369" s="432" t="s">
        <v>1510</v>
      </c>
      <c r="I1369" s="432" t="s">
        <v>1511</v>
      </c>
      <c r="J1369" s="432" t="s">
        <v>1512</v>
      </c>
      <c r="K1369" s="432" t="s">
        <v>1513</v>
      </c>
      <c r="L1369" s="434">
        <v>615.85000000000014</v>
      </c>
      <c r="M1369" s="434">
        <v>2</v>
      </c>
      <c r="N1369" s="435">
        <v>1231.7000000000003</v>
      </c>
    </row>
    <row r="1370" spans="1:14" ht="14.4" customHeight="1" x14ac:dyDescent="0.3">
      <c r="A1370" s="430" t="s">
        <v>2872</v>
      </c>
      <c r="B1370" s="431" t="s">
        <v>4031</v>
      </c>
      <c r="C1370" s="432" t="s">
        <v>2873</v>
      </c>
      <c r="D1370" s="433" t="s">
        <v>4052</v>
      </c>
      <c r="E1370" s="432" t="s">
        <v>388</v>
      </c>
      <c r="F1370" s="433" t="s">
        <v>4075</v>
      </c>
      <c r="G1370" s="432" t="s">
        <v>381</v>
      </c>
      <c r="H1370" s="432" t="s">
        <v>3187</v>
      </c>
      <c r="I1370" s="432" t="s">
        <v>3188</v>
      </c>
      <c r="J1370" s="432" t="s">
        <v>3189</v>
      </c>
      <c r="K1370" s="432" t="s">
        <v>3190</v>
      </c>
      <c r="L1370" s="434">
        <v>157.86928530657022</v>
      </c>
      <c r="M1370" s="434">
        <v>4</v>
      </c>
      <c r="N1370" s="435">
        <v>631.47714122628088</v>
      </c>
    </row>
    <row r="1371" spans="1:14" ht="14.4" customHeight="1" x14ac:dyDescent="0.3">
      <c r="A1371" s="430" t="s">
        <v>2872</v>
      </c>
      <c r="B1371" s="431" t="s">
        <v>4031</v>
      </c>
      <c r="C1371" s="432" t="s">
        <v>2873</v>
      </c>
      <c r="D1371" s="433" t="s">
        <v>4052</v>
      </c>
      <c r="E1371" s="432" t="s">
        <v>388</v>
      </c>
      <c r="F1371" s="433" t="s">
        <v>4075</v>
      </c>
      <c r="G1371" s="432" t="s">
        <v>381</v>
      </c>
      <c r="H1371" s="432" t="s">
        <v>3191</v>
      </c>
      <c r="I1371" s="432" t="s">
        <v>3192</v>
      </c>
      <c r="J1371" s="432" t="s">
        <v>1722</v>
      </c>
      <c r="K1371" s="432" t="s">
        <v>3193</v>
      </c>
      <c r="L1371" s="434">
        <v>15.82</v>
      </c>
      <c r="M1371" s="434">
        <v>4</v>
      </c>
      <c r="N1371" s="435">
        <v>63.28</v>
      </c>
    </row>
    <row r="1372" spans="1:14" ht="14.4" customHeight="1" x14ac:dyDescent="0.3">
      <c r="A1372" s="430" t="s">
        <v>2872</v>
      </c>
      <c r="B1372" s="431" t="s">
        <v>4031</v>
      </c>
      <c r="C1372" s="432" t="s">
        <v>2873</v>
      </c>
      <c r="D1372" s="433" t="s">
        <v>4052</v>
      </c>
      <c r="E1372" s="432" t="s">
        <v>388</v>
      </c>
      <c r="F1372" s="433" t="s">
        <v>4075</v>
      </c>
      <c r="G1372" s="432" t="s">
        <v>381</v>
      </c>
      <c r="H1372" s="432" t="s">
        <v>1514</v>
      </c>
      <c r="I1372" s="432" t="s">
        <v>1515</v>
      </c>
      <c r="J1372" s="432" t="s">
        <v>1516</v>
      </c>
      <c r="K1372" s="432" t="s">
        <v>1517</v>
      </c>
      <c r="L1372" s="434">
        <v>325.15978185572334</v>
      </c>
      <c r="M1372" s="434">
        <v>57</v>
      </c>
      <c r="N1372" s="435">
        <v>18534.10756577623</v>
      </c>
    </row>
    <row r="1373" spans="1:14" ht="14.4" customHeight="1" x14ac:dyDescent="0.3">
      <c r="A1373" s="430" t="s">
        <v>2872</v>
      </c>
      <c r="B1373" s="431" t="s">
        <v>4031</v>
      </c>
      <c r="C1373" s="432" t="s">
        <v>2873</v>
      </c>
      <c r="D1373" s="433" t="s">
        <v>4052</v>
      </c>
      <c r="E1373" s="432" t="s">
        <v>388</v>
      </c>
      <c r="F1373" s="433" t="s">
        <v>4075</v>
      </c>
      <c r="G1373" s="432" t="s">
        <v>381</v>
      </c>
      <c r="H1373" s="432" t="s">
        <v>3194</v>
      </c>
      <c r="I1373" s="432" t="s">
        <v>394</v>
      </c>
      <c r="J1373" s="432" t="s">
        <v>3195</v>
      </c>
      <c r="K1373" s="432"/>
      <c r="L1373" s="434">
        <v>51.934605284882721</v>
      </c>
      <c r="M1373" s="434">
        <v>1</v>
      </c>
      <c r="N1373" s="435">
        <v>51.934605284882721</v>
      </c>
    </row>
    <row r="1374" spans="1:14" ht="14.4" customHeight="1" x14ac:dyDescent="0.3">
      <c r="A1374" s="430" t="s">
        <v>2872</v>
      </c>
      <c r="B1374" s="431" t="s">
        <v>4031</v>
      </c>
      <c r="C1374" s="432" t="s">
        <v>2873</v>
      </c>
      <c r="D1374" s="433" t="s">
        <v>4052</v>
      </c>
      <c r="E1374" s="432" t="s">
        <v>388</v>
      </c>
      <c r="F1374" s="433" t="s">
        <v>4075</v>
      </c>
      <c r="G1374" s="432" t="s">
        <v>381</v>
      </c>
      <c r="H1374" s="432" t="s">
        <v>475</v>
      </c>
      <c r="I1374" s="432" t="s">
        <v>476</v>
      </c>
      <c r="J1374" s="432" t="s">
        <v>477</v>
      </c>
      <c r="K1374" s="432" t="s">
        <v>478</v>
      </c>
      <c r="L1374" s="434">
        <v>275.30989036993719</v>
      </c>
      <c r="M1374" s="434">
        <v>49</v>
      </c>
      <c r="N1374" s="435">
        <v>13490.184628126923</v>
      </c>
    </row>
    <row r="1375" spans="1:14" ht="14.4" customHeight="1" x14ac:dyDescent="0.3">
      <c r="A1375" s="430" t="s">
        <v>2872</v>
      </c>
      <c r="B1375" s="431" t="s">
        <v>4031</v>
      </c>
      <c r="C1375" s="432" t="s">
        <v>2873</v>
      </c>
      <c r="D1375" s="433" t="s">
        <v>4052</v>
      </c>
      <c r="E1375" s="432" t="s">
        <v>388</v>
      </c>
      <c r="F1375" s="433" t="s">
        <v>4075</v>
      </c>
      <c r="G1375" s="432" t="s">
        <v>381</v>
      </c>
      <c r="H1375" s="432" t="s">
        <v>1518</v>
      </c>
      <c r="I1375" s="432" t="s">
        <v>1519</v>
      </c>
      <c r="J1375" s="432" t="s">
        <v>1520</v>
      </c>
      <c r="K1375" s="432" t="s">
        <v>1521</v>
      </c>
      <c r="L1375" s="434">
        <v>34.219553225194673</v>
      </c>
      <c r="M1375" s="434">
        <v>47</v>
      </c>
      <c r="N1375" s="435">
        <v>1608.3190015841496</v>
      </c>
    </row>
    <row r="1376" spans="1:14" ht="14.4" customHeight="1" x14ac:dyDescent="0.3">
      <c r="A1376" s="430" t="s">
        <v>2872</v>
      </c>
      <c r="B1376" s="431" t="s">
        <v>4031</v>
      </c>
      <c r="C1376" s="432" t="s">
        <v>2873</v>
      </c>
      <c r="D1376" s="433" t="s">
        <v>4052</v>
      </c>
      <c r="E1376" s="432" t="s">
        <v>388</v>
      </c>
      <c r="F1376" s="433" t="s">
        <v>4075</v>
      </c>
      <c r="G1376" s="432" t="s">
        <v>381</v>
      </c>
      <c r="H1376" s="432" t="s">
        <v>3196</v>
      </c>
      <c r="I1376" s="432" t="s">
        <v>394</v>
      </c>
      <c r="J1376" s="432" t="s">
        <v>3197</v>
      </c>
      <c r="K1376" s="432"/>
      <c r="L1376" s="434">
        <v>67.018834382304306</v>
      </c>
      <c r="M1376" s="434">
        <v>13</v>
      </c>
      <c r="N1376" s="435">
        <v>871.24484696995592</v>
      </c>
    </row>
    <row r="1377" spans="1:14" ht="14.4" customHeight="1" x14ac:dyDescent="0.3">
      <c r="A1377" s="430" t="s">
        <v>2872</v>
      </c>
      <c r="B1377" s="431" t="s">
        <v>4031</v>
      </c>
      <c r="C1377" s="432" t="s">
        <v>2873</v>
      </c>
      <c r="D1377" s="433" t="s">
        <v>4052</v>
      </c>
      <c r="E1377" s="432" t="s">
        <v>388</v>
      </c>
      <c r="F1377" s="433" t="s">
        <v>4075</v>
      </c>
      <c r="G1377" s="432" t="s">
        <v>381</v>
      </c>
      <c r="H1377" s="432" t="s">
        <v>3198</v>
      </c>
      <c r="I1377" s="432" t="s">
        <v>394</v>
      </c>
      <c r="J1377" s="432" t="s">
        <v>3199</v>
      </c>
      <c r="K1377" s="432"/>
      <c r="L1377" s="434">
        <v>306.48082517019861</v>
      </c>
      <c r="M1377" s="434">
        <v>2</v>
      </c>
      <c r="N1377" s="435">
        <v>612.96165034039723</v>
      </c>
    </row>
    <row r="1378" spans="1:14" ht="14.4" customHeight="1" x14ac:dyDescent="0.3">
      <c r="A1378" s="430" t="s">
        <v>2872</v>
      </c>
      <c r="B1378" s="431" t="s">
        <v>4031</v>
      </c>
      <c r="C1378" s="432" t="s">
        <v>2873</v>
      </c>
      <c r="D1378" s="433" t="s">
        <v>4052</v>
      </c>
      <c r="E1378" s="432" t="s">
        <v>388</v>
      </c>
      <c r="F1378" s="433" t="s">
        <v>4075</v>
      </c>
      <c r="G1378" s="432" t="s">
        <v>381</v>
      </c>
      <c r="H1378" s="432" t="s">
        <v>3200</v>
      </c>
      <c r="I1378" s="432" t="s">
        <v>394</v>
      </c>
      <c r="J1378" s="432" t="s">
        <v>3201</v>
      </c>
      <c r="K1378" s="432"/>
      <c r="L1378" s="434">
        <v>126.21859139267985</v>
      </c>
      <c r="M1378" s="434">
        <v>3</v>
      </c>
      <c r="N1378" s="435">
        <v>378.65577417803956</v>
      </c>
    </row>
    <row r="1379" spans="1:14" ht="14.4" customHeight="1" x14ac:dyDescent="0.3">
      <c r="A1379" s="430" t="s">
        <v>2872</v>
      </c>
      <c r="B1379" s="431" t="s">
        <v>4031</v>
      </c>
      <c r="C1379" s="432" t="s">
        <v>2873</v>
      </c>
      <c r="D1379" s="433" t="s">
        <v>4052</v>
      </c>
      <c r="E1379" s="432" t="s">
        <v>388</v>
      </c>
      <c r="F1379" s="433" t="s">
        <v>4075</v>
      </c>
      <c r="G1379" s="432" t="s">
        <v>381</v>
      </c>
      <c r="H1379" s="432" t="s">
        <v>3202</v>
      </c>
      <c r="I1379" s="432" t="s">
        <v>3203</v>
      </c>
      <c r="J1379" s="432" t="s">
        <v>3204</v>
      </c>
      <c r="K1379" s="432" t="s">
        <v>1917</v>
      </c>
      <c r="L1379" s="434">
        <v>2071.4513401221993</v>
      </c>
      <c r="M1379" s="434">
        <v>35</v>
      </c>
      <c r="N1379" s="435">
        <v>72500.796904276969</v>
      </c>
    </row>
    <row r="1380" spans="1:14" ht="14.4" customHeight="1" x14ac:dyDescent="0.3">
      <c r="A1380" s="430" t="s">
        <v>2872</v>
      </c>
      <c r="B1380" s="431" t="s">
        <v>4031</v>
      </c>
      <c r="C1380" s="432" t="s">
        <v>2873</v>
      </c>
      <c r="D1380" s="433" t="s">
        <v>4052</v>
      </c>
      <c r="E1380" s="432" t="s">
        <v>388</v>
      </c>
      <c r="F1380" s="433" t="s">
        <v>4075</v>
      </c>
      <c r="G1380" s="432" t="s">
        <v>381</v>
      </c>
      <c r="H1380" s="432" t="s">
        <v>2844</v>
      </c>
      <c r="I1380" s="432" t="s">
        <v>2845</v>
      </c>
      <c r="J1380" s="432" t="s">
        <v>2846</v>
      </c>
      <c r="K1380" s="432" t="s">
        <v>2847</v>
      </c>
      <c r="L1380" s="434">
        <v>6050.0074999999997</v>
      </c>
      <c r="M1380" s="434">
        <v>4</v>
      </c>
      <c r="N1380" s="435">
        <v>24200.03</v>
      </c>
    </row>
    <row r="1381" spans="1:14" ht="14.4" customHeight="1" x14ac:dyDescent="0.3">
      <c r="A1381" s="430" t="s">
        <v>2872</v>
      </c>
      <c r="B1381" s="431" t="s">
        <v>4031</v>
      </c>
      <c r="C1381" s="432" t="s">
        <v>2873</v>
      </c>
      <c r="D1381" s="433" t="s">
        <v>4052</v>
      </c>
      <c r="E1381" s="432" t="s">
        <v>388</v>
      </c>
      <c r="F1381" s="433" t="s">
        <v>4075</v>
      </c>
      <c r="G1381" s="432" t="s">
        <v>381</v>
      </c>
      <c r="H1381" s="432" t="s">
        <v>3205</v>
      </c>
      <c r="I1381" s="432" t="s">
        <v>3206</v>
      </c>
      <c r="J1381" s="432" t="s">
        <v>3207</v>
      </c>
      <c r="K1381" s="432" t="s">
        <v>3208</v>
      </c>
      <c r="L1381" s="434">
        <v>1772.2117288937013</v>
      </c>
      <c r="M1381" s="434">
        <v>1</v>
      </c>
      <c r="N1381" s="435">
        <v>1772.2117288937013</v>
      </c>
    </row>
    <row r="1382" spans="1:14" ht="14.4" customHeight="1" x14ac:dyDescent="0.3">
      <c r="A1382" s="430" t="s">
        <v>2872</v>
      </c>
      <c r="B1382" s="431" t="s">
        <v>4031</v>
      </c>
      <c r="C1382" s="432" t="s">
        <v>2873</v>
      </c>
      <c r="D1382" s="433" t="s">
        <v>4052</v>
      </c>
      <c r="E1382" s="432" t="s">
        <v>388</v>
      </c>
      <c r="F1382" s="433" t="s">
        <v>4075</v>
      </c>
      <c r="G1382" s="432" t="s">
        <v>381</v>
      </c>
      <c r="H1382" s="432" t="s">
        <v>3209</v>
      </c>
      <c r="I1382" s="432" t="s">
        <v>3209</v>
      </c>
      <c r="J1382" s="432" t="s">
        <v>3210</v>
      </c>
      <c r="K1382" s="432" t="s">
        <v>1197</v>
      </c>
      <c r="L1382" s="434">
        <v>86.61</v>
      </c>
      <c r="M1382" s="434">
        <v>1</v>
      </c>
      <c r="N1382" s="435">
        <v>86.61</v>
      </c>
    </row>
    <row r="1383" spans="1:14" ht="14.4" customHeight="1" x14ac:dyDescent="0.3">
      <c r="A1383" s="430" t="s">
        <v>2872</v>
      </c>
      <c r="B1383" s="431" t="s">
        <v>4031</v>
      </c>
      <c r="C1383" s="432" t="s">
        <v>2873</v>
      </c>
      <c r="D1383" s="433" t="s">
        <v>4052</v>
      </c>
      <c r="E1383" s="432" t="s">
        <v>388</v>
      </c>
      <c r="F1383" s="433" t="s">
        <v>4075</v>
      </c>
      <c r="G1383" s="432" t="s">
        <v>381</v>
      </c>
      <c r="H1383" s="432" t="s">
        <v>1538</v>
      </c>
      <c r="I1383" s="432" t="s">
        <v>1538</v>
      </c>
      <c r="J1383" s="432" t="s">
        <v>1539</v>
      </c>
      <c r="K1383" s="432" t="s">
        <v>786</v>
      </c>
      <c r="L1383" s="434">
        <v>365.9704673869407</v>
      </c>
      <c r="M1383" s="434">
        <v>9</v>
      </c>
      <c r="N1383" s="435">
        <v>3293.7342064824661</v>
      </c>
    </row>
    <row r="1384" spans="1:14" ht="14.4" customHeight="1" x14ac:dyDescent="0.3">
      <c r="A1384" s="430" t="s">
        <v>2872</v>
      </c>
      <c r="B1384" s="431" t="s">
        <v>4031</v>
      </c>
      <c r="C1384" s="432" t="s">
        <v>2873</v>
      </c>
      <c r="D1384" s="433" t="s">
        <v>4052</v>
      </c>
      <c r="E1384" s="432" t="s">
        <v>388</v>
      </c>
      <c r="F1384" s="433" t="s">
        <v>4075</v>
      </c>
      <c r="G1384" s="432" t="s">
        <v>381</v>
      </c>
      <c r="H1384" s="432" t="s">
        <v>2516</v>
      </c>
      <c r="I1384" s="432" t="s">
        <v>2517</v>
      </c>
      <c r="J1384" s="432" t="s">
        <v>2518</v>
      </c>
      <c r="K1384" s="432" t="s">
        <v>589</v>
      </c>
      <c r="L1384" s="434">
        <v>2800</v>
      </c>
      <c r="M1384" s="434">
        <v>15</v>
      </c>
      <c r="N1384" s="435">
        <v>42000</v>
      </c>
    </row>
    <row r="1385" spans="1:14" ht="14.4" customHeight="1" x14ac:dyDescent="0.3">
      <c r="A1385" s="430" t="s">
        <v>2872</v>
      </c>
      <c r="B1385" s="431" t="s">
        <v>4031</v>
      </c>
      <c r="C1385" s="432" t="s">
        <v>2873</v>
      </c>
      <c r="D1385" s="433" t="s">
        <v>4052</v>
      </c>
      <c r="E1385" s="432" t="s">
        <v>388</v>
      </c>
      <c r="F1385" s="433" t="s">
        <v>4075</v>
      </c>
      <c r="G1385" s="432" t="s">
        <v>381</v>
      </c>
      <c r="H1385" s="432" t="s">
        <v>2519</v>
      </c>
      <c r="I1385" s="432" t="s">
        <v>2520</v>
      </c>
      <c r="J1385" s="432" t="s">
        <v>2521</v>
      </c>
      <c r="K1385" s="432" t="s">
        <v>2522</v>
      </c>
      <c r="L1385" s="434">
        <v>74.22</v>
      </c>
      <c r="M1385" s="434">
        <v>4</v>
      </c>
      <c r="N1385" s="435">
        <v>296.88</v>
      </c>
    </row>
    <row r="1386" spans="1:14" ht="14.4" customHeight="1" x14ac:dyDescent="0.3">
      <c r="A1386" s="430" t="s">
        <v>2872</v>
      </c>
      <c r="B1386" s="431" t="s">
        <v>4031</v>
      </c>
      <c r="C1386" s="432" t="s">
        <v>2873</v>
      </c>
      <c r="D1386" s="433" t="s">
        <v>4052</v>
      </c>
      <c r="E1386" s="432" t="s">
        <v>388</v>
      </c>
      <c r="F1386" s="433" t="s">
        <v>4075</v>
      </c>
      <c r="G1386" s="432" t="s">
        <v>381</v>
      </c>
      <c r="H1386" s="432" t="s">
        <v>3211</v>
      </c>
      <c r="I1386" s="432" t="s">
        <v>3212</v>
      </c>
      <c r="J1386" s="432" t="s">
        <v>3213</v>
      </c>
      <c r="K1386" s="432" t="s">
        <v>3214</v>
      </c>
      <c r="L1386" s="434">
        <v>3960</v>
      </c>
      <c r="M1386" s="434">
        <v>1</v>
      </c>
      <c r="N1386" s="435">
        <v>3960</v>
      </c>
    </row>
    <row r="1387" spans="1:14" ht="14.4" customHeight="1" x14ac:dyDescent="0.3">
      <c r="A1387" s="430" t="s">
        <v>2872</v>
      </c>
      <c r="B1387" s="431" t="s">
        <v>4031</v>
      </c>
      <c r="C1387" s="432" t="s">
        <v>2873</v>
      </c>
      <c r="D1387" s="433" t="s">
        <v>4052</v>
      </c>
      <c r="E1387" s="432" t="s">
        <v>388</v>
      </c>
      <c r="F1387" s="433" t="s">
        <v>4075</v>
      </c>
      <c r="G1387" s="432" t="s">
        <v>381</v>
      </c>
      <c r="H1387" s="432" t="s">
        <v>3215</v>
      </c>
      <c r="I1387" s="432" t="s">
        <v>3216</v>
      </c>
      <c r="J1387" s="432" t="s">
        <v>3217</v>
      </c>
      <c r="K1387" s="432" t="s">
        <v>3218</v>
      </c>
      <c r="L1387" s="434">
        <v>142.35000000000005</v>
      </c>
      <c r="M1387" s="434">
        <v>6</v>
      </c>
      <c r="N1387" s="435">
        <v>854.10000000000025</v>
      </c>
    </row>
    <row r="1388" spans="1:14" ht="14.4" customHeight="1" x14ac:dyDescent="0.3">
      <c r="A1388" s="430" t="s">
        <v>2872</v>
      </c>
      <c r="B1388" s="431" t="s">
        <v>4031</v>
      </c>
      <c r="C1388" s="432" t="s">
        <v>2873</v>
      </c>
      <c r="D1388" s="433" t="s">
        <v>4052</v>
      </c>
      <c r="E1388" s="432" t="s">
        <v>388</v>
      </c>
      <c r="F1388" s="433" t="s">
        <v>4075</v>
      </c>
      <c r="G1388" s="432" t="s">
        <v>381</v>
      </c>
      <c r="H1388" s="432" t="s">
        <v>3219</v>
      </c>
      <c r="I1388" s="432" t="s">
        <v>3220</v>
      </c>
      <c r="J1388" s="432" t="s">
        <v>3221</v>
      </c>
      <c r="K1388" s="432" t="s">
        <v>3222</v>
      </c>
      <c r="L1388" s="434">
        <v>3651.9999749179447</v>
      </c>
      <c r="M1388" s="434">
        <v>11</v>
      </c>
      <c r="N1388" s="435">
        <v>40171.99972409739</v>
      </c>
    </row>
    <row r="1389" spans="1:14" ht="14.4" customHeight="1" x14ac:dyDescent="0.3">
      <c r="A1389" s="430" t="s">
        <v>2872</v>
      </c>
      <c r="B1389" s="431" t="s">
        <v>4031</v>
      </c>
      <c r="C1389" s="432" t="s">
        <v>2873</v>
      </c>
      <c r="D1389" s="433" t="s">
        <v>4052</v>
      </c>
      <c r="E1389" s="432" t="s">
        <v>388</v>
      </c>
      <c r="F1389" s="433" t="s">
        <v>4075</v>
      </c>
      <c r="G1389" s="432" t="s">
        <v>381</v>
      </c>
      <c r="H1389" s="432" t="s">
        <v>3223</v>
      </c>
      <c r="I1389" s="432" t="s">
        <v>3224</v>
      </c>
      <c r="J1389" s="432" t="s">
        <v>3225</v>
      </c>
      <c r="K1389" s="432" t="s">
        <v>1186</v>
      </c>
      <c r="L1389" s="434">
        <v>53.379777989550789</v>
      </c>
      <c r="M1389" s="434">
        <v>1</v>
      </c>
      <c r="N1389" s="435">
        <v>53.379777989550789</v>
      </c>
    </row>
    <row r="1390" spans="1:14" ht="14.4" customHeight="1" x14ac:dyDescent="0.3">
      <c r="A1390" s="430" t="s">
        <v>2872</v>
      </c>
      <c r="B1390" s="431" t="s">
        <v>4031</v>
      </c>
      <c r="C1390" s="432" t="s">
        <v>2873</v>
      </c>
      <c r="D1390" s="433" t="s">
        <v>4052</v>
      </c>
      <c r="E1390" s="432" t="s">
        <v>388</v>
      </c>
      <c r="F1390" s="433" t="s">
        <v>4075</v>
      </c>
      <c r="G1390" s="432" t="s">
        <v>381</v>
      </c>
      <c r="H1390" s="432" t="s">
        <v>3226</v>
      </c>
      <c r="I1390" s="432" t="s">
        <v>394</v>
      </c>
      <c r="J1390" s="432" t="s">
        <v>3227</v>
      </c>
      <c r="K1390" s="432"/>
      <c r="L1390" s="434">
        <v>70.326585650134518</v>
      </c>
      <c r="M1390" s="434">
        <v>3</v>
      </c>
      <c r="N1390" s="435">
        <v>210.97975695040356</v>
      </c>
    </row>
    <row r="1391" spans="1:14" ht="14.4" customHeight="1" x14ac:dyDescent="0.3">
      <c r="A1391" s="430" t="s">
        <v>2872</v>
      </c>
      <c r="B1391" s="431" t="s">
        <v>4031</v>
      </c>
      <c r="C1391" s="432" t="s">
        <v>2873</v>
      </c>
      <c r="D1391" s="433" t="s">
        <v>4052</v>
      </c>
      <c r="E1391" s="432" t="s">
        <v>388</v>
      </c>
      <c r="F1391" s="433" t="s">
        <v>4075</v>
      </c>
      <c r="G1391" s="432" t="s">
        <v>381</v>
      </c>
      <c r="H1391" s="432" t="s">
        <v>2525</v>
      </c>
      <c r="I1391" s="432" t="s">
        <v>2526</v>
      </c>
      <c r="J1391" s="432" t="s">
        <v>2527</v>
      </c>
      <c r="K1391" s="432" t="s">
        <v>2508</v>
      </c>
      <c r="L1391" s="434">
        <v>36.564999999999991</v>
      </c>
      <c r="M1391" s="434">
        <v>40</v>
      </c>
      <c r="N1391" s="435">
        <v>1462.5999999999997</v>
      </c>
    </row>
    <row r="1392" spans="1:14" ht="14.4" customHeight="1" x14ac:dyDescent="0.3">
      <c r="A1392" s="430" t="s">
        <v>2872</v>
      </c>
      <c r="B1392" s="431" t="s">
        <v>4031</v>
      </c>
      <c r="C1392" s="432" t="s">
        <v>2873</v>
      </c>
      <c r="D1392" s="433" t="s">
        <v>4052</v>
      </c>
      <c r="E1392" s="432" t="s">
        <v>388</v>
      </c>
      <c r="F1392" s="433" t="s">
        <v>4075</v>
      </c>
      <c r="G1392" s="432" t="s">
        <v>381</v>
      </c>
      <c r="H1392" s="432" t="s">
        <v>2528</v>
      </c>
      <c r="I1392" s="432" t="s">
        <v>394</v>
      </c>
      <c r="J1392" s="432" t="s">
        <v>2529</v>
      </c>
      <c r="K1392" s="432"/>
      <c r="L1392" s="434">
        <v>82.689999999999955</v>
      </c>
      <c r="M1392" s="434">
        <v>1</v>
      </c>
      <c r="N1392" s="435">
        <v>82.689999999999955</v>
      </c>
    </row>
    <row r="1393" spans="1:14" ht="14.4" customHeight="1" x14ac:dyDescent="0.3">
      <c r="A1393" s="430" t="s">
        <v>2872</v>
      </c>
      <c r="B1393" s="431" t="s">
        <v>4031</v>
      </c>
      <c r="C1393" s="432" t="s">
        <v>2873</v>
      </c>
      <c r="D1393" s="433" t="s">
        <v>4052</v>
      </c>
      <c r="E1393" s="432" t="s">
        <v>388</v>
      </c>
      <c r="F1393" s="433" t="s">
        <v>4075</v>
      </c>
      <c r="G1393" s="432" t="s">
        <v>381</v>
      </c>
      <c r="H1393" s="432" t="s">
        <v>3228</v>
      </c>
      <c r="I1393" s="432" t="s">
        <v>3229</v>
      </c>
      <c r="J1393" s="432" t="s">
        <v>3230</v>
      </c>
      <c r="K1393" s="432" t="s">
        <v>3231</v>
      </c>
      <c r="L1393" s="434">
        <v>55.19</v>
      </c>
      <c r="M1393" s="434">
        <v>1</v>
      </c>
      <c r="N1393" s="435">
        <v>55.19</v>
      </c>
    </row>
    <row r="1394" spans="1:14" ht="14.4" customHeight="1" x14ac:dyDescent="0.3">
      <c r="A1394" s="430" t="s">
        <v>2872</v>
      </c>
      <c r="B1394" s="431" t="s">
        <v>4031</v>
      </c>
      <c r="C1394" s="432" t="s">
        <v>2873</v>
      </c>
      <c r="D1394" s="433" t="s">
        <v>4052</v>
      </c>
      <c r="E1394" s="432" t="s">
        <v>388</v>
      </c>
      <c r="F1394" s="433" t="s">
        <v>4075</v>
      </c>
      <c r="G1394" s="432" t="s">
        <v>381</v>
      </c>
      <c r="H1394" s="432" t="s">
        <v>492</v>
      </c>
      <c r="I1394" s="432" t="s">
        <v>493</v>
      </c>
      <c r="J1394" s="432" t="s">
        <v>494</v>
      </c>
      <c r="K1394" s="432" t="s">
        <v>495</v>
      </c>
      <c r="L1394" s="434">
        <v>83.13</v>
      </c>
      <c r="M1394" s="434">
        <v>1</v>
      </c>
      <c r="N1394" s="435">
        <v>83.13</v>
      </c>
    </row>
    <row r="1395" spans="1:14" ht="14.4" customHeight="1" x14ac:dyDescent="0.3">
      <c r="A1395" s="430" t="s">
        <v>2872</v>
      </c>
      <c r="B1395" s="431" t="s">
        <v>4031</v>
      </c>
      <c r="C1395" s="432" t="s">
        <v>2873</v>
      </c>
      <c r="D1395" s="433" t="s">
        <v>4052</v>
      </c>
      <c r="E1395" s="432" t="s">
        <v>388</v>
      </c>
      <c r="F1395" s="433" t="s">
        <v>4075</v>
      </c>
      <c r="G1395" s="432" t="s">
        <v>381</v>
      </c>
      <c r="H1395" s="432" t="s">
        <v>3232</v>
      </c>
      <c r="I1395" s="432" t="s">
        <v>3233</v>
      </c>
      <c r="J1395" s="432" t="s">
        <v>3234</v>
      </c>
      <c r="K1395" s="432" t="s">
        <v>3235</v>
      </c>
      <c r="L1395" s="434">
        <v>155.13000000000005</v>
      </c>
      <c r="M1395" s="434">
        <v>5</v>
      </c>
      <c r="N1395" s="435">
        <v>775.65000000000032</v>
      </c>
    </row>
    <row r="1396" spans="1:14" ht="14.4" customHeight="1" x14ac:dyDescent="0.3">
      <c r="A1396" s="430" t="s">
        <v>2872</v>
      </c>
      <c r="B1396" s="431" t="s">
        <v>4031</v>
      </c>
      <c r="C1396" s="432" t="s">
        <v>2873</v>
      </c>
      <c r="D1396" s="433" t="s">
        <v>4052</v>
      </c>
      <c r="E1396" s="432" t="s">
        <v>388</v>
      </c>
      <c r="F1396" s="433" t="s">
        <v>4075</v>
      </c>
      <c r="G1396" s="432" t="s">
        <v>381</v>
      </c>
      <c r="H1396" s="432" t="s">
        <v>3236</v>
      </c>
      <c r="I1396" s="432" t="s">
        <v>3237</v>
      </c>
      <c r="J1396" s="432" t="s">
        <v>3238</v>
      </c>
      <c r="K1396" s="432" t="s">
        <v>1460</v>
      </c>
      <c r="L1396" s="434">
        <v>46.540035568224937</v>
      </c>
      <c r="M1396" s="434">
        <v>9</v>
      </c>
      <c r="N1396" s="435">
        <v>418.86032011402443</v>
      </c>
    </row>
    <row r="1397" spans="1:14" ht="14.4" customHeight="1" x14ac:dyDescent="0.3">
      <c r="A1397" s="430" t="s">
        <v>2872</v>
      </c>
      <c r="B1397" s="431" t="s">
        <v>4031</v>
      </c>
      <c r="C1397" s="432" t="s">
        <v>2873</v>
      </c>
      <c r="D1397" s="433" t="s">
        <v>4052</v>
      </c>
      <c r="E1397" s="432" t="s">
        <v>388</v>
      </c>
      <c r="F1397" s="433" t="s">
        <v>4075</v>
      </c>
      <c r="G1397" s="432" t="s">
        <v>381</v>
      </c>
      <c r="H1397" s="432" t="s">
        <v>3239</v>
      </c>
      <c r="I1397" s="432" t="s">
        <v>3240</v>
      </c>
      <c r="J1397" s="432" t="s">
        <v>3241</v>
      </c>
      <c r="K1397" s="432" t="s">
        <v>3242</v>
      </c>
      <c r="L1397" s="434">
        <v>839.42</v>
      </c>
      <c r="M1397" s="434">
        <v>1</v>
      </c>
      <c r="N1397" s="435">
        <v>839.42</v>
      </c>
    </row>
    <row r="1398" spans="1:14" ht="14.4" customHeight="1" x14ac:dyDescent="0.3">
      <c r="A1398" s="430" t="s">
        <v>2872</v>
      </c>
      <c r="B1398" s="431" t="s">
        <v>4031</v>
      </c>
      <c r="C1398" s="432" t="s">
        <v>2873</v>
      </c>
      <c r="D1398" s="433" t="s">
        <v>4052</v>
      </c>
      <c r="E1398" s="432" t="s">
        <v>388</v>
      </c>
      <c r="F1398" s="433" t="s">
        <v>4075</v>
      </c>
      <c r="G1398" s="432" t="s">
        <v>381</v>
      </c>
      <c r="H1398" s="432" t="s">
        <v>3243</v>
      </c>
      <c r="I1398" s="432" t="s">
        <v>3244</v>
      </c>
      <c r="J1398" s="432" t="s">
        <v>3245</v>
      </c>
      <c r="K1398" s="432" t="s">
        <v>1057</v>
      </c>
      <c r="L1398" s="434">
        <v>59.899999999999984</v>
      </c>
      <c r="M1398" s="434">
        <v>2</v>
      </c>
      <c r="N1398" s="435">
        <v>119.79999999999997</v>
      </c>
    </row>
    <row r="1399" spans="1:14" ht="14.4" customHeight="1" x14ac:dyDescent="0.3">
      <c r="A1399" s="430" t="s">
        <v>2872</v>
      </c>
      <c r="B1399" s="431" t="s">
        <v>4031</v>
      </c>
      <c r="C1399" s="432" t="s">
        <v>2873</v>
      </c>
      <c r="D1399" s="433" t="s">
        <v>4052</v>
      </c>
      <c r="E1399" s="432" t="s">
        <v>388</v>
      </c>
      <c r="F1399" s="433" t="s">
        <v>4075</v>
      </c>
      <c r="G1399" s="432" t="s">
        <v>381</v>
      </c>
      <c r="H1399" s="432" t="s">
        <v>3246</v>
      </c>
      <c r="I1399" s="432" t="s">
        <v>3247</v>
      </c>
      <c r="J1399" s="432" t="s">
        <v>585</v>
      </c>
      <c r="K1399" s="432" t="s">
        <v>3248</v>
      </c>
      <c r="L1399" s="434">
        <v>59.900000000000006</v>
      </c>
      <c r="M1399" s="434">
        <v>2</v>
      </c>
      <c r="N1399" s="435">
        <v>119.80000000000001</v>
      </c>
    </row>
    <row r="1400" spans="1:14" ht="14.4" customHeight="1" x14ac:dyDescent="0.3">
      <c r="A1400" s="430" t="s">
        <v>2872</v>
      </c>
      <c r="B1400" s="431" t="s">
        <v>4031</v>
      </c>
      <c r="C1400" s="432" t="s">
        <v>2873</v>
      </c>
      <c r="D1400" s="433" t="s">
        <v>4052</v>
      </c>
      <c r="E1400" s="432" t="s">
        <v>388</v>
      </c>
      <c r="F1400" s="433" t="s">
        <v>4075</v>
      </c>
      <c r="G1400" s="432" t="s">
        <v>381</v>
      </c>
      <c r="H1400" s="432" t="s">
        <v>3249</v>
      </c>
      <c r="I1400" s="432" t="s">
        <v>3250</v>
      </c>
      <c r="J1400" s="432" t="s">
        <v>3251</v>
      </c>
      <c r="K1400" s="432" t="s">
        <v>3252</v>
      </c>
      <c r="L1400" s="434">
        <v>74.609999999999957</v>
      </c>
      <c r="M1400" s="434">
        <v>2</v>
      </c>
      <c r="N1400" s="435">
        <v>149.21999999999991</v>
      </c>
    </row>
    <row r="1401" spans="1:14" ht="14.4" customHeight="1" x14ac:dyDescent="0.3">
      <c r="A1401" s="430" t="s">
        <v>2872</v>
      </c>
      <c r="B1401" s="431" t="s">
        <v>4031</v>
      </c>
      <c r="C1401" s="432" t="s">
        <v>2873</v>
      </c>
      <c r="D1401" s="433" t="s">
        <v>4052</v>
      </c>
      <c r="E1401" s="432" t="s">
        <v>388</v>
      </c>
      <c r="F1401" s="433" t="s">
        <v>4075</v>
      </c>
      <c r="G1401" s="432" t="s">
        <v>381</v>
      </c>
      <c r="H1401" s="432" t="s">
        <v>1543</v>
      </c>
      <c r="I1401" s="432" t="s">
        <v>1544</v>
      </c>
      <c r="J1401" s="432" t="s">
        <v>498</v>
      </c>
      <c r="K1401" s="432" t="s">
        <v>1545</v>
      </c>
      <c r="L1401" s="434">
        <v>63.64999999999997</v>
      </c>
      <c r="M1401" s="434">
        <v>2</v>
      </c>
      <c r="N1401" s="435">
        <v>127.29999999999994</v>
      </c>
    </row>
    <row r="1402" spans="1:14" ht="14.4" customHeight="1" x14ac:dyDescent="0.3">
      <c r="A1402" s="430" t="s">
        <v>2872</v>
      </c>
      <c r="B1402" s="431" t="s">
        <v>4031</v>
      </c>
      <c r="C1402" s="432" t="s">
        <v>2873</v>
      </c>
      <c r="D1402" s="433" t="s">
        <v>4052</v>
      </c>
      <c r="E1402" s="432" t="s">
        <v>388</v>
      </c>
      <c r="F1402" s="433" t="s">
        <v>4075</v>
      </c>
      <c r="G1402" s="432" t="s">
        <v>381</v>
      </c>
      <c r="H1402" s="432" t="s">
        <v>3253</v>
      </c>
      <c r="I1402" s="432" t="s">
        <v>394</v>
      </c>
      <c r="J1402" s="432" t="s">
        <v>3254</v>
      </c>
      <c r="K1402" s="432"/>
      <c r="L1402" s="434">
        <v>134.08937909353122</v>
      </c>
      <c r="M1402" s="434">
        <v>3</v>
      </c>
      <c r="N1402" s="435">
        <v>402.26813728059369</v>
      </c>
    </row>
    <row r="1403" spans="1:14" ht="14.4" customHeight="1" x14ac:dyDescent="0.3">
      <c r="A1403" s="430" t="s">
        <v>2872</v>
      </c>
      <c r="B1403" s="431" t="s">
        <v>4031</v>
      </c>
      <c r="C1403" s="432" t="s">
        <v>2873</v>
      </c>
      <c r="D1403" s="433" t="s">
        <v>4052</v>
      </c>
      <c r="E1403" s="432" t="s">
        <v>388</v>
      </c>
      <c r="F1403" s="433" t="s">
        <v>4075</v>
      </c>
      <c r="G1403" s="432" t="s">
        <v>381</v>
      </c>
      <c r="H1403" s="432" t="s">
        <v>3255</v>
      </c>
      <c r="I1403" s="432" t="s">
        <v>3256</v>
      </c>
      <c r="J1403" s="432" t="s">
        <v>3257</v>
      </c>
      <c r="K1403" s="432" t="s">
        <v>3258</v>
      </c>
      <c r="L1403" s="434">
        <v>68.149999999999991</v>
      </c>
      <c r="M1403" s="434">
        <v>11</v>
      </c>
      <c r="N1403" s="435">
        <v>749.64999999999986</v>
      </c>
    </row>
    <row r="1404" spans="1:14" ht="14.4" customHeight="1" x14ac:dyDescent="0.3">
      <c r="A1404" s="430" t="s">
        <v>2872</v>
      </c>
      <c r="B1404" s="431" t="s">
        <v>4031</v>
      </c>
      <c r="C1404" s="432" t="s">
        <v>2873</v>
      </c>
      <c r="D1404" s="433" t="s">
        <v>4052</v>
      </c>
      <c r="E1404" s="432" t="s">
        <v>388</v>
      </c>
      <c r="F1404" s="433" t="s">
        <v>4075</v>
      </c>
      <c r="G1404" s="432" t="s">
        <v>381</v>
      </c>
      <c r="H1404" s="432" t="s">
        <v>508</v>
      </c>
      <c r="I1404" s="432" t="s">
        <v>509</v>
      </c>
      <c r="J1404" s="432" t="s">
        <v>510</v>
      </c>
      <c r="K1404" s="432" t="s">
        <v>511</v>
      </c>
      <c r="L1404" s="434">
        <v>617.98</v>
      </c>
      <c r="M1404" s="434">
        <v>4</v>
      </c>
      <c r="N1404" s="435">
        <v>2471.92</v>
      </c>
    </row>
    <row r="1405" spans="1:14" ht="14.4" customHeight="1" x14ac:dyDescent="0.3">
      <c r="A1405" s="430" t="s">
        <v>2872</v>
      </c>
      <c r="B1405" s="431" t="s">
        <v>4031</v>
      </c>
      <c r="C1405" s="432" t="s">
        <v>2873</v>
      </c>
      <c r="D1405" s="433" t="s">
        <v>4052</v>
      </c>
      <c r="E1405" s="432" t="s">
        <v>388</v>
      </c>
      <c r="F1405" s="433" t="s">
        <v>4075</v>
      </c>
      <c r="G1405" s="432" t="s">
        <v>381</v>
      </c>
      <c r="H1405" s="432" t="s">
        <v>2848</v>
      </c>
      <c r="I1405" s="432" t="s">
        <v>2849</v>
      </c>
      <c r="J1405" s="432" t="s">
        <v>2850</v>
      </c>
      <c r="K1405" s="432" t="s">
        <v>2851</v>
      </c>
      <c r="L1405" s="434">
        <v>539.39</v>
      </c>
      <c r="M1405" s="434">
        <v>1</v>
      </c>
      <c r="N1405" s="435">
        <v>539.39</v>
      </c>
    </row>
    <row r="1406" spans="1:14" ht="14.4" customHeight="1" x14ac:dyDescent="0.3">
      <c r="A1406" s="430" t="s">
        <v>2872</v>
      </c>
      <c r="B1406" s="431" t="s">
        <v>4031</v>
      </c>
      <c r="C1406" s="432" t="s">
        <v>2873</v>
      </c>
      <c r="D1406" s="433" t="s">
        <v>4052</v>
      </c>
      <c r="E1406" s="432" t="s">
        <v>388</v>
      </c>
      <c r="F1406" s="433" t="s">
        <v>4075</v>
      </c>
      <c r="G1406" s="432" t="s">
        <v>381</v>
      </c>
      <c r="H1406" s="432" t="s">
        <v>1550</v>
      </c>
      <c r="I1406" s="432" t="s">
        <v>1551</v>
      </c>
      <c r="J1406" s="432" t="s">
        <v>1552</v>
      </c>
      <c r="K1406" s="432" t="s">
        <v>1553</v>
      </c>
      <c r="L1406" s="434">
        <v>75.668000000000006</v>
      </c>
      <c r="M1406" s="434">
        <v>5</v>
      </c>
      <c r="N1406" s="435">
        <v>378.34000000000003</v>
      </c>
    </row>
    <row r="1407" spans="1:14" ht="14.4" customHeight="1" x14ac:dyDescent="0.3">
      <c r="A1407" s="430" t="s">
        <v>2872</v>
      </c>
      <c r="B1407" s="431" t="s">
        <v>4031</v>
      </c>
      <c r="C1407" s="432" t="s">
        <v>2873</v>
      </c>
      <c r="D1407" s="433" t="s">
        <v>4052</v>
      </c>
      <c r="E1407" s="432" t="s">
        <v>388</v>
      </c>
      <c r="F1407" s="433" t="s">
        <v>4075</v>
      </c>
      <c r="G1407" s="432" t="s">
        <v>381</v>
      </c>
      <c r="H1407" s="432" t="s">
        <v>3259</v>
      </c>
      <c r="I1407" s="432" t="s">
        <v>3260</v>
      </c>
      <c r="J1407" s="432" t="s">
        <v>3261</v>
      </c>
      <c r="K1407" s="432" t="s">
        <v>3262</v>
      </c>
      <c r="L1407" s="434">
        <v>770.43000000000018</v>
      </c>
      <c r="M1407" s="434">
        <v>1</v>
      </c>
      <c r="N1407" s="435">
        <v>770.43000000000018</v>
      </c>
    </row>
    <row r="1408" spans="1:14" ht="14.4" customHeight="1" x14ac:dyDescent="0.3">
      <c r="A1408" s="430" t="s">
        <v>2872</v>
      </c>
      <c r="B1408" s="431" t="s">
        <v>4031</v>
      </c>
      <c r="C1408" s="432" t="s">
        <v>2873</v>
      </c>
      <c r="D1408" s="433" t="s">
        <v>4052</v>
      </c>
      <c r="E1408" s="432" t="s">
        <v>388</v>
      </c>
      <c r="F1408" s="433" t="s">
        <v>4075</v>
      </c>
      <c r="G1408" s="432" t="s">
        <v>381</v>
      </c>
      <c r="H1408" s="432" t="s">
        <v>2542</v>
      </c>
      <c r="I1408" s="432" t="s">
        <v>2543</v>
      </c>
      <c r="J1408" s="432" t="s">
        <v>2544</v>
      </c>
      <c r="K1408" s="432" t="s">
        <v>2545</v>
      </c>
      <c r="L1408" s="434">
        <v>105.41000000000003</v>
      </c>
      <c r="M1408" s="434">
        <v>60</v>
      </c>
      <c r="N1408" s="435">
        <v>6324.6000000000013</v>
      </c>
    </row>
    <row r="1409" spans="1:14" ht="14.4" customHeight="1" x14ac:dyDescent="0.3">
      <c r="A1409" s="430" t="s">
        <v>2872</v>
      </c>
      <c r="B1409" s="431" t="s">
        <v>4031</v>
      </c>
      <c r="C1409" s="432" t="s">
        <v>2873</v>
      </c>
      <c r="D1409" s="433" t="s">
        <v>4052</v>
      </c>
      <c r="E1409" s="432" t="s">
        <v>388</v>
      </c>
      <c r="F1409" s="433" t="s">
        <v>4075</v>
      </c>
      <c r="G1409" s="432" t="s">
        <v>381</v>
      </c>
      <c r="H1409" s="432" t="s">
        <v>3263</v>
      </c>
      <c r="I1409" s="432" t="s">
        <v>3263</v>
      </c>
      <c r="J1409" s="432" t="s">
        <v>3264</v>
      </c>
      <c r="K1409" s="432" t="s">
        <v>3265</v>
      </c>
      <c r="L1409" s="434">
        <v>606.50971005303427</v>
      </c>
      <c r="M1409" s="434">
        <v>2</v>
      </c>
      <c r="N1409" s="435">
        <v>1213.0194201060685</v>
      </c>
    </row>
    <row r="1410" spans="1:14" ht="14.4" customHeight="1" x14ac:dyDescent="0.3">
      <c r="A1410" s="430" t="s">
        <v>2872</v>
      </c>
      <c r="B1410" s="431" t="s">
        <v>4031</v>
      </c>
      <c r="C1410" s="432" t="s">
        <v>2873</v>
      </c>
      <c r="D1410" s="433" t="s">
        <v>4052</v>
      </c>
      <c r="E1410" s="432" t="s">
        <v>388</v>
      </c>
      <c r="F1410" s="433" t="s">
        <v>4075</v>
      </c>
      <c r="G1410" s="432" t="s">
        <v>381</v>
      </c>
      <c r="H1410" s="432" t="s">
        <v>3266</v>
      </c>
      <c r="I1410" s="432" t="s">
        <v>3267</v>
      </c>
      <c r="J1410" s="432" t="s">
        <v>1099</v>
      </c>
      <c r="K1410" s="432" t="s">
        <v>3268</v>
      </c>
      <c r="L1410" s="434">
        <v>133.75999999999996</v>
      </c>
      <c r="M1410" s="434">
        <v>1</v>
      </c>
      <c r="N1410" s="435">
        <v>133.75999999999996</v>
      </c>
    </row>
    <row r="1411" spans="1:14" ht="14.4" customHeight="1" x14ac:dyDescent="0.3">
      <c r="A1411" s="430" t="s">
        <v>2872</v>
      </c>
      <c r="B1411" s="431" t="s">
        <v>4031</v>
      </c>
      <c r="C1411" s="432" t="s">
        <v>2873</v>
      </c>
      <c r="D1411" s="433" t="s">
        <v>4052</v>
      </c>
      <c r="E1411" s="432" t="s">
        <v>388</v>
      </c>
      <c r="F1411" s="433" t="s">
        <v>4075</v>
      </c>
      <c r="G1411" s="432" t="s">
        <v>381</v>
      </c>
      <c r="H1411" s="432" t="s">
        <v>2546</v>
      </c>
      <c r="I1411" s="432" t="s">
        <v>2547</v>
      </c>
      <c r="J1411" s="432" t="s">
        <v>2446</v>
      </c>
      <c r="K1411" s="432" t="s">
        <v>2508</v>
      </c>
      <c r="L1411" s="434">
        <v>80.424615384615393</v>
      </c>
      <c r="M1411" s="434">
        <v>130</v>
      </c>
      <c r="N1411" s="435">
        <v>10455.200000000001</v>
      </c>
    </row>
    <row r="1412" spans="1:14" ht="14.4" customHeight="1" x14ac:dyDescent="0.3">
      <c r="A1412" s="430" t="s">
        <v>2872</v>
      </c>
      <c r="B1412" s="431" t="s">
        <v>4031</v>
      </c>
      <c r="C1412" s="432" t="s">
        <v>2873</v>
      </c>
      <c r="D1412" s="433" t="s">
        <v>4052</v>
      </c>
      <c r="E1412" s="432" t="s">
        <v>388</v>
      </c>
      <c r="F1412" s="433" t="s">
        <v>4075</v>
      </c>
      <c r="G1412" s="432" t="s">
        <v>381</v>
      </c>
      <c r="H1412" s="432" t="s">
        <v>3269</v>
      </c>
      <c r="I1412" s="432" t="s">
        <v>394</v>
      </c>
      <c r="J1412" s="432" t="s">
        <v>3270</v>
      </c>
      <c r="K1412" s="432" t="s">
        <v>3271</v>
      </c>
      <c r="L1412" s="434">
        <v>1708.1166666666661</v>
      </c>
      <c r="M1412" s="434">
        <v>3</v>
      </c>
      <c r="N1412" s="435">
        <v>5124.3499999999985</v>
      </c>
    </row>
    <row r="1413" spans="1:14" ht="14.4" customHeight="1" x14ac:dyDescent="0.3">
      <c r="A1413" s="430" t="s">
        <v>2872</v>
      </c>
      <c r="B1413" s="431" t="s">
        <v>4031</v>
      </c>
      <c r="C1413" s="432" t="s">
        <v>2873</v>
      </c>
      <c r="D1413" s="433" t="s">
        <v>4052</v>
      </c>
      <c r="E1413" s="432" t="s">
        <v>388</v>
      </c>
      <c r="F1413" s="433" t="s">
        <v>4075</v>
      </c>
      <c r="G1413" s="432" t="s">
        <v>381</v>
      </c>
      <c r="H1413" s="432" t="s">
        <v>512</v>
      </c>
      <c r="I1413" s="432" t="s">
        <v>394</v>
      </c>
      <c r="J1413" s="432" t="s">
        <v>513</v>
      </c>
      <c r="K1413" s="432" t="s">
        <v>514</v>
      </c>
      <c r="L1413" s="434">
        <v>64.63333333333334</v>
      </c>
      <c r="M1413" s="434">
        <v>7</v>
      </c>
      <c r="N1413" s="435">
        <v>452.43333333333334</v>
      </c>
    </row>
    <row r="1414" spans="1:14" ht="14.4" customHeight="1" x14ac:dyDescent="0.3">
      <c r="A1414" s="430" t="s">
        <v>2872</v>
      </c>
      <c r="B1414" s="431" t="s">
        <v>4031</v>
      </c>
      <c r="C1414" s="432" t="s">
        <v>2873</v>
      </c>
      <c r="D1414" s="433" t="s">
        <v>4052</v>
      </c>
      <c r="E1414" s="432" t="s">
        <v>388</v>
      </c>
      <c r="F1414" s="433" t="s">
        <v>4075</v>
      </c>
      <c r="G1414" s="432" t="s">
        <v>381</v>
      </c>
      <c r="H1414" s="432" t="s">
        <v>3272</v>
      </c>
      <c r="I1414" s="432" t="s">
        <v>394</v>
      </c>
      <c r="J1414" s="432" t="s">
        <v>3273</v>
      </c>
      <c r="K1414" s="432"/>
      <c r="L1414" s="434">
        <v>179.95000000000002</v>
      </c>
      <c r="M1414" s="434">
        <v>1</v>
      </c>
      <c r="N1414" s="435">
        <v>179.95000000000002</v>
      </c>
    </row>
    <row r="1415" spans="1:14" ht="14.4" customHeight="1" x14ac:dyDescent="0.3">
      <c r="A1415" s="430" t="s">
        <v>2872</v>
      </c>
      <c r="B1415" s="431" t="s">
        <v>4031</v>
      </c>
      <c r="C1415" s="432" t="s">
        <v>2873</v>
      </c>
      <c r="D1415" s="433" t="s">
        <v>4052</v>
      </c>
      <c r="E1415" s="432" t="s">
        <v>388</v>
      </c>
      <c r="F1415" s="433" t="s">
        <v>4075</v>
      </c>
      <c r="G1415" s="432" t="s">
        <v>381</v>
      </c>
      <c r="H1415" s="432" t="s">
        <v>2555</v>
      </c>
      <c r="I1415" s="432" t="s">
        <v>394</v>
      </c>
      <c r="J1415" s="432" t="s">
        <v>2556</v>
      </c>
      <c r="K1415" s="432" t="s">
        <v>2557</v>
      </c>
      <c r="L1415" s="434">
        <v>396.73874999999998</v>
      </c>
      <c r="M1415" s="434">
        <v>96</v>
      </c>
      <c r="N1415" s="435">
        <v>38086.92</v>
      </c>
    </row>
    <row r="1416" spans="1:14" ht="14.4" customHeight="1" x14ac:dyDescent="0.3">
      <c r="A1416" s="430" t="s">
        <v>2872</v>
      </c>
      <c r="B1416" s="431" t="s">
        <v>4031</v>
      </c>
      <c r="C1416" s="432" t="s">
        <v>2873</v>
      </c>
      <c r="D1416" s="433" t="s">
        <v>4052</v>
      </c>
      <c r="E1416" s="432" t="s">
        <v>388</v>
      </c>
      <c r="F1416" s="433" t="s">
        <v>4075</v>
      </c>
      <c r="G1416" s="432" t="s">
        <v>381</v>
      </c>
      <c r="H1416" s="432" t="s">
        <v>2558</v>
      </c>
      <c r="I1416" s="432" t="s">
        <v>2558</v>
      </c>
      <c r="J1416" s="432" t="s">
        <v>1710</v>
      </c>
      <c r="K1416" s="432" t="s">
        <v>2559</v>
      </c>
      <c r="L1416" s="434">
        <v>926.25378410811948</v>
      </c>
      <c r="M1416" s="434">
        <v>103</v>
      </c>
      <c r="N1416" s="435">
        <v>95404.139763136307</v>
      </c>
    </row>
    <row r="1417" spans="1:14" ht="14.4" customHeight="1" x14ac:dyDescent="0.3">
      <c r="A1417" s="430" t="s">
        <v>2872</v>
      </c>
      <c r="B1417" s="431" t="s">
        <v>4031</v>
      </c>
      <c r="C1417" s="432" t="s">
        <v>2873</v>
      </c>
      <c r="D1417" s="433" t="s">
        <v>4052</v>
      </c>
      <c r="E1417" s="432" t="s">
        <v>388</v>
      </c>
      <c r="F1417" s="433" t="s">
        <v>4075</v>
      </c>
      <c r="G1417" s="432" t="s">
        <v>381</v>
      </c>
      <c r="H1417" s="432" t="s">
        <v>3274</v>
      </c>
      <c r="I1417" s="432" t="s">
        <v>394</v>
      </c>
      <c r="J1417" s="432" t="s">
        <v>3275</v>
      </c>
      <c r="K1417" s="432"/>
      <c r="L1417" s="434">
        <v>143.32558336257412</v>
      </c>
      <c r="M1417" s="434">
        <v>9</v>
      </c>
      <c r="N1417" s="435">
        <v>1289.9302502631672</v>
      </c>
    </row>
    <row r="1418" spans="1:14" ht="14.4" customHeight="1" x14ac:dyDescent="0.3">
      <c r="A1418" s="430" t="s">
        <v>2872</v>
      </c>
      <c r="B1418" s="431" t="s">
        <v>4031</v>
      </c>
      <c r="C1418" s="432" t="s">
        <v>2873</v>
      </c>
      <c r="D1418" s="433" t="s">
        <v>4052</v>
      </c>
      <c r="E1418" s="432" t="s">
        <v>388</v>
      </c>
      <c r="F1418" s="433" t="s">
        <v>4075</v>
      </c>
      <c r="G1418" s="432" t="s">
        <v>381</v>
      </c>
      <c r="H1418" s="432" t="s">
        <v>3276</v>
      </c>
      <c r="I1418" s="432" t="s">
        <v>394</v>
      </c>
      <c r="J1418" s="432" t="s">
        <v>3277</v>
      </c>
      <c r="K1418" s="432"/>
      <c r="L1418" s="434">
        <v>59.341796707511044</v>
      </c>
      <c r="M1418" s="434">
        <v>2</v>
      </c>
      <c r="N1418" s="435">
        <v>118.68359341502209</v>
      </c>
    </row>
    <row r="1419" spans="1:14" ht="14.4" customHeight="1" x14ac:dyDescent="0.3">
      <c r="A1419" s="430" t="s">
        <v>2872</v>
      </c>
      <c r="B1419" s="431" t="s">
        <v>4031</v>
      </c>
      <c r="C1419" s="432" t="s">
        <v>2873</v>
      </c>
      <c r="D1419" s="433" t="s">
        <v>4052</v>
      </c>
      <c r="E1419" s="432" t="s">
        <v>388</v>
      </c>
      <c r="F1419" s="433" t="s">
        <v>4075</v>
      </c>
      <c r="G1419" s="432" t="s">
        <v>381</v>
      </c>
      <c r="H1419" s="432" t="s">
        <v>3278</v>
      </c>
      <c r="I1419" s="432" t="s">
        <v>3279</v>
      </c>
      <c r="J1419" s="432" t="s">
        <v>3280</v>
      </c>
      <c r="K1419" s="432" t="s">
        <v>1427</v>
      </c>
      <c r="L1419" s="434">
        <v>16.170185185185183</v>
      </c>
      <c r="M1419" s="434">
        <v>54</v>
      </c>
      <c r="N1419" s="435">
        <v>873.18999999999994</v>
      </c>
    </row>
    <row r="1420" spans="1:14" ht="14.4" customHeight="1" x14ac:dyDescent="0.3">
      <c r="A1420" s="430" t="s">
        <v>2872</v>
      </c>
      <c r="B1420" s="431" t="s">
        <v>4031</v>
      </c>
      <c r="C1420" s="432" t="s">
        <v>2873</v>
      </c>
      <c r="D1420" s="433" t="s">
        <v>4052</v>
      </c>
      <c r="E1420" s="432" t="s">
        <v>388</v>
      </c>
      <c r="F1420" s="433" t="s">
        <v>4075</v>
      </c>
      <c r="G1420" s="432" t="s">
        <v>381</v>
      </c>
      <c r="H1420" s="432" t="s">
        <v>3281</v>
      </c>
      <c r="I1420" s="432" t="s">
        <v>394</v>
      </c>
      <c r="J1420" s="432" t="s">
        <v>3282</v>
      </c>
      <c r="K1420" s="432"/>
      <c r="L1420" s="434">
        <v>77.735262625778944</v>
      </c>
      <c r="M1420" s="434">
        <v>15</v>
      </c>
      <c r="N1420" s="435">
        <v>1166.0289393866842</v>
      </c>
    </row>
    <row r="1421" spans="1:14" ht="14.4" customHeight="1" x14ac:dyDescent="0.3">
      <c r="A1421" s="430" t="s">
        <v>2872</v>
      </c>
      <c r="B1421" s="431" t="s">
        <v>4031</v>
      </c>
      <c r="C1421" s="432" t="s">
        <v>2873</v>
      </c>
      <c r="D1421" s="433" t="s">
        <v>4052</v>
      </c>
      <c r="E1421" s="432" t="s">
        <v>388</v>
      </c>
      <c r="F1421" s="433" t="s">
        <v>4075</v>
      </c>
      <c r="G1421" s="432" t="s">
        <v>381</v>
      </c>
      <c r="H1421" s="432" t="s">
        <v>3283</v>
      </c>
      <c r="I1421" s="432" t="s">
        <v>3284</v>
      </c>
      <c r="J1421" s="432" t="s">
        <v>3285</v>
      </c>
      <c r="K1421" s="432" t="s">
        <v>3286</v>
      </c>
      <c r="L1421" s="434">
        <v>368.91</v>
      </c>
      <c r="M1421" s="434">
        <v>2</v>
      </c>
      <c r="N1421" s="435">
        <v>737.82</v>
      </c>
    </row>
    <row r="1422" spans="1:14" ht="14.4" customHeight="1" x14ac:dyDescent="0.3">
      <c r="A1422" s="430" t="s">
        <v>2872</v>
      </c>
      <c r="B1422" s="431" t="s">
        <v>4031</v>
      </c>
      <c r="C1422" s="432" t="s">
        <v>2873</v>
      </c>
      <c r="D1422" s="433" t="s">
        <v>4052</v>
      </c>
      <c r="E1422" s="432" t="s">
        <v>388</v>
      </c>
      <c r="F1422" s="433" t="s">
        <v>4075</v>
      </c>
      <c r="G1422" s="432" t="s">
        <v>381</v>
      </c>
      <c r="H1422" s="432" t="s">
        <v>3287</v>
      </c>
      <c r="I1422" s="432" t="s">
        <v>394</v>
      </c>
      <c r="J1422" s="432" t="s">
        <v>3288</v>
      </c>
      <c r="K1422" s="432" t="s">
        <v>3289</v>
      </c>
      <c r="L1422" s="434">
        <v>221.0212664240772</v>
      </c>
      <c r="M1422" s="434">
        <v>6</v>
      </c>
      <c r="N1422" s="435">
        <v>1326.1275985444631</v>
      </c>
    </row>
    <row r="1423" spans="1:14" ht="14.4" customHeight="1" x14ac:dyDescent="0.3">
      <c r="A1423" s="430" t="s">
        <v>2872</v>
      </c>
      <c r="B1423" s="431" t="s">
        <v>4031</v>
      </c>
      <c r="C1423" s="432" t="s">
        <v>2873</v>
      </c>
      <c r="D1423" s="433" t="s">
        <v>4052</v>
      </c>
      <c r="E1423" s="432" t="s">
        <v>388</v>
      </c>
      <c r="F1423" s="433" t="s">
        <v>4075</v>
      </c>
      <c r="G1423" s="432" t="s">
        <v>381</v>
      </c>
      <c r="H1423" s="432" t="s">
        <v>3290</v>
      </c>
      <c r="I1423" s="432" t="s">
        <v>3291</v>
      </c>
      <c r="J1423" s="432" t="s">
        <v>3292</v>
      </c>
      <c r="K1423" s="432" t="s">
        <v>3293</v>
      </c>
      <c r="L1423" s="434">
        <v>91.580000000000013</v>
      </c>
      <c r="M1423" s="434">
        <v>2</v>
      </c>
      <c r="N1423" s="435">
        <v>183.16000000000003</v>
      </c>
    </row>
    <row r="1424" spans="1:14" ht="14.4" customHeight="1" x14ac:dyDescent="0.3">
      <c r="A1424" s="430" t="s">
        <v>2872</v>
      </c>
      <c r="B1424" s="431" t="s">
        <v>4031</v>
      </c>
      <c r="C1424" s="432" t="s">
        <v>2873</v>
      </c>
      <c r="D1424" s="433" t="s">
        <v>4052</v>
      </c>
      <c r="E1424" s="432" t="s">
        <v>388</v>
      </c>
      <c r="F1424" s="433" t="s">
        <v>4075</v>
      </c>
      <c r="G1424" s="432" t="s">
        <v>381</v>
      </c>
      <c r="H1424" s="432" t="s">
        <v>3294</v>
      </c>
      <c r="I1424" s="432" t="s">
        <v>3295</v>
      </c>
      <c r="J1424" s="432" t="s">
        <v>3296</v>
      </c>
      <c r="K1424" s="432" t="s">
        <v>3297</v>
      </c>
      <c r="L1424" s="434">
        <v>111</v>
      </c>
      <c r="M1424" s="434">
        <v>1</v>
      </c>
      <c r="N1424" s="435">
        <v>111</v>
      </c>
    </row>
    <row r="1425" spans="1:14" ht="14.4" customHeight="1" x14ac:dyDescent="0.3">
      <c r="A1425" s="430" t="s">
        <v>2872</v>
      </c>
      <c r="B1425" s="431" t="s">
        <v>4031</v>
      </c>
      <c r="C1425" s="432" t="s">
        <v>2873</v>
      </c>
      <c r="D1425" s="433" t="s">
        <v>4052</v>
      </c>
      <c r="E1425" s="432" t="s">
        <v>388</v>
      </c>
      <c r="F1425" s="433" t="s">
        <v>4075</v>
      </c>
      <c r="G1425" s="432" t="s">
        <v>381</v>
      </c>
      <c r="H1425" s="432" t="s">
        <v>3298</v>
      </c>
      <c r="I1425" s="432" t="s">
        <v>3299</v>
      </c>
      <c r="J1425" s="432" t="s">
        <v>3300</v>
      </c>
      <c r="K1425" s="432" t="s">
        <v>3301</v>
      </c>
      <c r="L1425" s="434">
        <v>61.819999999999979</v>
      </c>
      <c r="M1425" s="434">
        <v>1</v>
      </c>
      <c r="N1425" s="435">
        <v>61.819999999999979</v>
      </c>
    </row>
    <row r="1426" spans="1:14" ht="14.4" customHeight="1" x14ac:dyDescent="0.3">
      <c r="A1426" s="430" t="s">
        <v>2872</v>
      </c>
      <c r="B1426" s="431" t="s">
        <v>4031</v>
      </c>
      <c r="C1426" s="432" t="s">
        <v>2873</v>
      </c>
      <c r="D1426" s="433" t="s">
        <v>4052</v>
      </c>
      <c r="E1426" s="432" t="s">
        <v>388</v>
      </c>
      <c r="F1426" s="433" t="s">
        <v>4075</v>
      </c>
      <c r="G1426" s="432" t="s">
        <v>381</v>
      </c>
      <c r="H1426" s="432" t="s">
        <v>3302</v>
      </c>
      <c r="I1426" s="432" t="s">
        <v>3303</v>
      </c>
      <c r="J1426" s="432" t="s">
        <v>3304</v>
      </c>
      <c r="K1426" s="432" t="s">
        <v>3305</v>
      </c>
      <c r="L1426" s="434">
        <v>26.77000000000001</v>
      </c>
      <c r="M1426" s="434">
        <v>1</v>
      </c>
      <c r="N1426" s="435">
        <v>26.77000000000001</v>
      </c>
    </row>
    <row r="1427" spans="1:14" ht="14.4" customHeight="1" x14ac:dyDescent="0.3">
      <c r="A1427" s="430" t="s">
        <v>2872</v>
      </c>
      <c r="B1427" s="431" t="s">
        <v>4031</v>
      </c>
      <c r="C1427" s="432" t="s">
        <v>2873</v>
      </c>
      <c r="D1427" s="433" t="s">
        <v>4052</v>
      </c>
      <c r="E1427" s="432" t="s">
        <v>388</v>
      </c>
      <c r="F1427" s="433" t="s">
        <v>4075</v>
      </c>
      <c r="G1427" s="432" t="s">
        <v>381</v>
      </c>
      <c r="H1427" s="432" t="s">
        <v>3306</v>
      </c>
      <c r="I1427" s="432" t="s">
        <v>394</v>
      </c>
      <c r="J1427" s="432" t="s">
        <v>3307</v>
      </c>
      <c r="K1427" s="432"/>
      <c r="L1427" s="434">
        <v>88.44591226939086</v>
      </c>
      <c r="M1427" s="434">
        <v>1</v>
      </c>
      <c r="N1427" s="435">
        <v>88.44591226939086</v>
      </c>
    </row>
    <row r="1428" spans="1:14" ht="14.4" customHeight="1" x14ac:dyDescent="0.3">
      <c r="A1428" s="430" t="s">
        <v>2872</v>
      </c>
      <c r="B1428" s="431" t="s">
        <v>4031</v>
      </c>
      <c r="C1428" s="432" t="s">
        <v>2873</v>
      </c>
      <c r="D1428" s="433" t="s">
        <v>4052</v>
      </c>
      <c r="E1428" s="432" t="s">
        <v>388</v>
      </c>
      <c r="F1428" s="433" t="s">
        <v>4075</v>
      </c>
      <c r="G1428" s="432" t="s">
        <v>381</v>
      </c>
      <c r="H1428" s="432" t="s">
        <v>520</v>
      </c>
      <c r="I1428" s="432" t="s">
        <v>394</v>
      </c>
      <c r="J1428" s="432" t="s">
        <v>521</v>
      </c>
      <c r="K1428" s="432"/>
      <c r="L1428" s="434">
        <v>63.627789054297963</v>
      </c>
      <c r="M1428" s="434">
        <v>2</v>
      </c>
      <c r="N1428" s="435">
        <v>127.25557810859593</v>
      </c>
    </row>
    <row r="1429" spans="1:14" ht="14.4" customHeight="1" x14ac:dyDescent="0.3">
      <c r="A1429" s="430" t="s">
        <v>2872</v>
      </c>
      <c r="B1429" s="431" t="s">
        <v>4031</v>
      </c>
      <c r="C1429" s="432" t="s">
        <v>2873</v>
      </c>
      <c r="D1429" s="433" t="s">
        <v>4052</v>
      </c>
      <c r="E1429" s="432" t="s">
        <v>388</v>
      </c>
      <c r="F1429" s="433" t="s">
        <v>4075</v>
      </c>
      <c r="G1429" s="432" t="s">
        <v>381</v>
      </c>
      <c r="H1429" s="432" t="s">
        <v>3308</v>
      </c>
      <c r="I1429" s="432" t="s">
        <v>3309</v>
      </c>
      <c r="J1429" s="432" t="s">
        <v>3310</v>
      </c>
      <c r="K1429" s="432" t="s">
        <v>3311</v>
      </c>
      <c r="L1429" s="434">
        <v>152.26500000000004</v>
      </c>
      <c r="M1429" s="434">
        <v>2</v>
      </c>
      <c r="N1429" s="435">
        <v>304.53000000000009</v>
      </c>
    </row>
    <row r="1430" spans="1:14" ht="14.4" customHeight="1" x14ac:dyDescent="0.3">
      <c r="A1430" s="430" t="s">
        <v>2872</v>
      </c>
      <c r="B1430" s="431" t="s">
        <v>4031</v>
      </c>
      <c r="C1430" s="432" t="s">
        <v>2873</v>
      </c>
      <c r="D1430" s="433" t="s">
        <v>4052</v>
      </c>
      <c r="E1430" s="432" t="s">
        <v>388</v>
      </c>
      <c r="F1430" s="433" t="s">
        <v>4075</v>
      </c>
      <c r="G1430" s="432" t="s">
        <v>381</v>
      </c>
      <c r="H1430" s="432" t="s">
        <v>3312</v>
      </c>
      <c r="I1430" s="432" t="s">
        <v>3312</v>
      </c>
      <c r="J1430" s="432" t="s">
        <v>3022</v>
      </c>
      <c r="K1430" s="432" t="s">
        <v>3313</v>
      </c>
      <c r="L1430" s="434">
        <v>587.43999999999983</v>
      </c>
      <c r="M1430" s="434">
        <v>1</v>
      </c>
      <c r="N1430" s="435">
        <v>587.43999999999983</v>
      </c>
    </row>
    <row r="1431" spans="1:14" ht="14.4" customHeight="1" x14ac:dyDescent="0.3">
      <c r="A1431" s="430" t="s">
        <v>2872</v>
      </c>
      <c r="B1431" s="431" t="s">
        <v>4031</v>
      </c>
      <c r="C1431" s="432" t="s">
        <v>2873</v>
      </c>
      <c r="D1431" s="433" t="s">
        <v>4052</v>
      </c>
      <c r="E1431" s="432" t="s">
        <v>388</v>
      </c>
      <c r="F1431" s="433" t="s">
        <v>4075</v>
      </c>
      <c r="G1431" s="432" t="s">
        <v>381</v>
      </c>
      <c r="H1431" s="432" t="s">
        <v>3314</v>
      </c>
      <c r="I1431" s="432" t="s">
        <v>3315</v>
      </c>
      <c r="J1431" s="432" t="s">
        <v>3316</v>
      </c>
      <c r="K1431" s="432" t="s">
        <v>3317</v>
      </c>
      <c r="L1431" s="434">
        <v>338.90999999999997</v>
      </c>
      <c r="M1431" s="434">
        <v>1</v>
      </c>
      <c r="N1431" s="435">
        <v>338.90999999999997</v>
      </c>
    </row>
    <row r="1432" spans="1:14" ht="14.4" customHeight="1" x14ac:dyDescent="0.3">
      <c r="A1432" s="430" t="s">
        <v>2872</v>
      </c>
      <c r="B1432" s="431" t="s">
        <v>4031</v>
      </c>
      <c r="C1432" s="432" t="s">
        <v>2873</v>
      </c>
      <c r="D1432" s="433" t="s">
        <v>4052</v>
      </c>
      <c r="E1432" s="432" t="s">
        <v>388</v>
      </c>
      <c r="F1432" s="433" t="s">
        <v>4075</v>
      </c>
      <c r="G1432" s="432" t="s">
        <v>381</v>
      </c>
      <c r="H1432" s="432" t="s">
        <v>3318</v>
      </c>
      <c r="I1432" s="432" t="s">
        <v>3319</v>
      </c>
      <c r="J1432" s="432" t="s">
        <v>3320</v>
      </c>
      <c r="K1432" s="432" t="s">
        <v>3313</v>
      </c>
      <c r="L1432" s="434">
        <v>134.93</v>
      </c>
      <c r="M1432" s="434">
        <v>1</v>
      </c>
      <c r="N1432" s="435">
        <v>134.93</v>
      </c>
    </row>
    <row r="1433" spans="1:14" ht="14.4" customHeight="1" x14ac:dyDescent="0.3">
      <c r="A1433" s="430" t="s">
        <v>2872</v>
      </c>
      <c r="B1433" s="431" t="s">
        <v>4031</v>
      </c>
      <c r="C1433" s="432" t="s">
        <v>2873</v>
      </c>
      <c r="D1433" s="433" t="s">
        <v>4052</v>
      </c>
      <c r="E1433" s="432" t="s">
        <v>388</v>
      </c>
      <c r="F1433" s="433" t="s">
        <v>4075</v>
      </c>
      <c r="G1433" s="432" t="s">
        <v>381</v>
      </c>
      <c r="H1433" s="432" t="s">
        <v>3321</v>
      </c>
      <c r="I1433" s="432" t="s">
        <v>3322</v>
      </c>
      <c r="J1433" s="432" t="s">
        <v>3323</v>
      </c>
      <c r="K1433" s="432" t="s">
        <v>3324</v>
      </c>
      <c r="L1433" s="434">
        <v>44.19</v>
      </c>
      <c r="M1433" s="434">
        <v>7</v>
      </c>
      <c r="N1433" s="435">
        <v>309.33</v>
      </c>
    </row>
    <row r="1434" spans="1:14" ht="14.4" customHeight="1" x14ac:dyDescent="0.3">
      <c r="A1434" s="430" t="s">
        <v>2872</v>
      </c>
      <c r="B1434" s="431" t="s">
        <v>4031</v>
      </c>
      <c r="C1434" s="432" t="s">
        <v>2873</v>
      </c>
      <c r="D1434" s="433" t="s">
        <v>4052</v>
      </c>
      <c r="E1434" s="432" t="s">
        <v>388</v>
      </c>
      <c r="F1434" s="433" t="s">
        <v>4075</v>
      </c>
      <c r="G1434" s="432" t="s">
        <v>381</v>
      </c>
      <c r="H1434" s="432" t="s">
        <v>3325</v>
      </c>
      <c r="I1434" s="432" t="s">
        <v>3326</v>
      </c>
      <c r="J1434" s="432" t="s">
        <v>3327</v>
      </c>
      <c r="K1434" s="432" t="s">
        <v>3328</v>
      </c>
      <c r="L1434" s="434">
        <v>195.79000000000005</v>
      </c>
      <c r="M1434" s="434">
        <v>1</v>
      </c>
      <c r="N1434" s="435">
        <v>195.79000000000005</v>
      </c>
    </row>
    <row r="1435" spans="1:14" ht="14.4" customHeight="1" x14ac:dyDescent="0.3">
      <c r="A1435" s="430" t="s">
        <v>2872</v>
      </c>
      <c r="B1435" s="431" t="s">
        <v>4031</v>
      </c>
      <c r="C1435" s="432" t="s">
        <v>2873</v>
      </c>
      <c r="D1435" s="433" t="s">
        <v>4052</v>
      </c>
      <c r="E1435" s="432" t="s">
        <v>388</v>
      </c>
      <c r="F1435" s="433" t="s">
        <v>4075</v>
      </c>
      <c r="G1435" s="432" t="s">
        <v>381</v>
      </c>
      <c r="H1435" s="432" t="s">
        <v>3329</v>
      </c>
      <c r="I1435" s="432" t="s">
        <v>3330</v>
      </c>
      <c r="J1435" s="432" t="s">
        <v>3331</v>
      </c>
      <c r="K1435" s="432" t="s">
        <v>3332</v>
      </c>
      <c r="L1435" s="434">
        <v>2244.67</v>
      </c>
      <c r="M1435" s="434">
        <v>1</v>
      </c>
      <c r="N1435" s="435">
        <v>2244.67</v>
      </c>
    </row>
    <row r="1436" spans="1:14" ht="14.4" customHeight="1" x14ac:dyDescent="0.3">
      <c r="A1436" s="430" t="s">
        <v>2872</v>
      </c>
      <c r="B1436" s="431" t="s">
        <v>4031</v>
      </c>
      <c r="C1436" s="432" t="s">
        <v>2873</v>
      </c>
      <c r="D1436" s="433" t="s">
        <v>4052</v>
      </c>
      <c r="E1436" s="432" t="s">
        <v>388</v>
      </c>
      <c r="F1436" s="433" t="s">
        <v>4075</v>
      </c>
      <c r="G1436" s="432" t="s">
        <v>381</v>
      </c>
      <c r="H1436" s="432" t="s">
        <v>3333</v>
      </c>
      <c r="I1436" s="432" t="s">
        <v>394</v>
      </c>
      <c r="J1436" s="432" t="s">
        <v>3334</v>
      </c>
      <c r="K1436" s="432" t="s">
        <v>3335</v>
      </c>
      <c r="L1436" s="434">
        <v>128.64160000000001</v>
      </c>
      <c r="M1436" s="434">
        <v>1</v>
      </c>
      <c r="N1436" s="435">
        <v>128.64160000000001</v>
      </c>
    </row>
    <row r="1437" spans="1:14" ht="14.4" customHeight="1" x14ac:dyDescent="0.3">
      <c r="A1437" s="430" t="s">
        <v>2872</v>
      </c>
      <c r="B1437" s="431" t="s">
        <v>4031</v>
      </c>
      <c r="C1437" s="432" t="s">
        <v>2873</v>
      </c>
      <c r="D1437" s="433" t="s">
        <v>4052</v>
      </c>
      <c r="E1437" s="432" t="s">
        <v>388</v>
      </c>
      <c r="F1437" s="433" t="s">
        <v>4075</v>
      </c>
      <c r="G1437" s="432" t="s">
        <v>381</v>
      </c>
      <c r="H1437" s="432" t="s">
        <v>3336</v>
      </c>
      <c r="I1437" s="432" t="s">
        <v>3337</v>
      </c>
      <c r="J1437" s="432" t="s">
        <v>3338</v>
      </c>
      <c r="K1437" s="432" t="s">
        <v>3339</v>
      </c>
      <c r="L1437" s="434">
        <v>175.73</v>
      </c>
      <c r="M1437" s="434">
        <v>3</v>
      </c>
      <c r="N1437" s="435">
        <v>527.18999999999994</v>
      </c>
    </row>
    <row r="1438" spans="1:14" ht="14.4" customHeight="1" x14ac:dyDescent="0.3">
      <c r="A1438" s="430" t="s">
        <v>2872</v>
      </c>
      <c r="B1438" s="431" t="s">
        <v>4031</v>
      </c>
      <c r="C1438" s="432" t="s">
        <v>2873</v>
      </c>
      <c r="D1438" s="433" t="s">
        <v>4052</v>
      </c>
      <c r="E1438" s="432" t="s">
        <v>388</v>
      </c>
      <c r="F1438" s="433" t="s">
        <v>4075</v>
      </c>
      <c r="G1438" s="432" t="s">
        <v>381</v>
      </c>
      <c r="H1438" s="432" t="s">
        <v>3340</v>
      </c>
      <c r="I1438" s="432" t="s">
        <v>3341</v>
      </c>
      <c r="J1438" s="432" t="s">
        <v>3342</v>
      </c>
      <c r="K1438" s="432" t="s">
        <v>3343</v>
      </c>
      <c r="L1438" s="434">
        <v>2277.5299999999997</v>
      </c>
      <c r="M1438" s="434">
        <v>1</v>
      </c>
      <c r="N1438" s="435">
        <v>2277.5299999999997</v>
      </c>
    </row>
    <row r="1439" spans="1:14" ht="14.4" customHeight="1" x14ac:dyDescent="0.3">
      <c r="A1439" s="430" t="s">
        <v>2872</v>
      </c>
      <c r="B1439" s="431" t="s">
        <v>4031</v>
      </c>
      <c r="C1439" s="432" t="s">
        <v>2873</v>
      </c>
      <c r="D1439" s="433" t="s">
        <v>4052</v>
      </c>
      <c r="E1439" s="432" t="s">
        <v>388</v>
      </c>
      <c r="F1439" s="433" t="s">
        <v>4075</v>
      </c>
      <c r="G1439" s="432" t="s">
        <v>381</v>
      </c>
      <c r="H1439" s="432" t="s">
        <v>3344</v>
      </c>
      <c r="I1439" s="432" t="s">
        <v>3344</v>
      </c>
      <c r="J1439" s="432" t="s">
        <v>3345</v>
      </c>
      <c r="K1439" s="432" t="s">
        <v>595</v>
      </c>
      <c r="L1439" s="434">
        <v>110.89500000000001</v>
      </c>
      <c r="M1439" s="434">
        <v>4</v>
      </c>
      <c r="N1439" s="435">
        <v>443.58000000000004</v>
      </c>
    </row>
    <row r="1440" spans="1:14" ht="14.4" customHeight="1" x14ac:dyDescent="0.3">
      <c r="A1440" s="430" t="s">
        <v>2872</v>
      </c>
      <c r="B1440" s="431" t="s">
        <v>4031</v>
      </c>
      <c r="C1440" s="432" t="s">
        <v>2873</v>
      </c>
      <c r="D1440" s="433" t="s">
        <v>4052</v>
      </c>
      <c r="E1440" s="432" t="s">
        <v>388</v>
      </c>
      <c r="F1440" s="433" t="s">
        <v>4075</v>
      </c>
      <c r="G1440" s="432" t="s">
        <v>381</v>
      </c>
      <c r="H1440" s="432" t="s">
        <v>3346</v>
      </c>
      <c r="I1440" s="432" t="s">
        <v>394</v>
      </c>
      <c r="J1440" s="432" t="s">
        <v>3347</v>
      </c>
      <c r="K1440" s="432"/>
      <c r="L1440" s="434">
        <v>108.62999999999994</v>
      </c>
      <c r="M1440" s="434">
        <v>2</v>
      </c>
      <c r="N1440" s="435">
        <v>217.25999999999988</v>
      </c>
    </row>
    <row r="1441" spans="1:14" ht="14.4" customHeight="1" x14ac:dyDescent="0.3">
      <c r="A1441" s="430" t="s">
        <v>2872</v>
      </c>
      <c r="B1441" s="431" t="s">
        <v>4031</v>
      </c>
      <c r="C1441" s="432" t="s">
        <v>2873</v>
      </c>
      <c r="D1441" s="433" t="s">
        <v>4052</v>
      </c>
      <c r="E1441" s="432" t="s">
        <v>388</v>
      </c>
      <c r="F1441" s="433" t="s">
        <v>4075</v>
      </c>
      <c r="G1441" s="432" t="s">
        <v>381</v>
      </c>
      <c r="H1441" s="432" t="s">
        <v>3348</v>
      </c>
      <c r="I1441" s="432" t="s">
        <v>3348</v>
      </c>
      <c r="J1441" s="432" t="s">
        <v>3349</v>
      </c>
      <c r="K1441" s="432" t="s">
        <v>1741</v>
      </c>
      <c r="L1441" s="434">
        <v>262.59000000000009</v>
      </c>
      <c r="M1441" s="434">
        <v>1</v>
      </c>
      <c r="N1441" s="435">
        <v>262.59000000000009</v>
      </c>
    </row>
    <row r="1442" spans="1:14" ht="14.4" customHeight="1" x14ac:dyDescent="0.3">
      <c r="A1442" s="430" t="s">
        <v>2872</v>
      </c>
      <c r="B1442" s="431" t="s">
        <v>4031</v>
      </c>
      <c r="C1442" s="432" t="s">
        <v>2873</v>
      </c>
      <c r="D1442" s="433" t="s">
        <v>4052</v>
      </c>
      <c r="E1442" s="432" t="s">
        <v>388</v>
      </c>
      <c r="F1442" s="433" t="s">
        <v>4075</v>
      </c>
      <c r="G1442" s="432" t="s">
        <v>381</v>
      </c>
      <c r="H1442" s="432" t="s">
        <v>3350</v>
      </c>
      <c r="I1442" s="432" t="s">
        <v>3350</v>
      </c>
      <c r="J1442" s="432" t="s">
        <v>3351</v>
      </c>
      <c r="K1442" s="432" t="s">
        <v>3352</v>
      </c>
      <c r="L1442" s="434">
        <v>247.5</v>
      </c>
      <c r="M1442" s="434">
        <v>2</v>
      </c>
      <c r="N1442" s="435">
        <v>495</v>
      </c>
    </row>
    <row r="1443" spans="1:14" ht="14.4" customHeight="1" x14ac:dyDescent="0.3">
      <c r="A1443" s="430" t="s">
        <v>2872</v>
      </c>
      <c r="B1443" s="431" t="s">
        <v>4031</v>
      </c>
      <c r="C1443" s="432" t="s">
        <v>2873</v>
      </c>
      <c r="D1443" s="433" t="s">
        <v>4052</v>
      </c>
      <c r="E1443" s="432" t="s">
        <v>388</v>
      </c>
      <c r="F1443" s="433" t="s">
        <v>4075</v>
      </c>
      <c r="G1443" s="432" t="s">
        <v>381</v>
      </c>
      <c r="H1443" s="432" t="s">
        <v>3353</v>
      </c>
      <c r="I1443" s="432" t="s">
        <v>3353</v>
      </c>
      <c r="J1443" s="432" t="s">
        <v>3354</v>
      </c>
      <c r="K1443" s="432" t="s">
        <v>3355</v>
      </c>
      <c r="L1443" s="434">
        <v>686.86000000000013</v>
      </c>
      <c r="M1443" s="434">
        <v>1</v>
      </c>
      <c r="N1443" s="435">
        <v>686.86000000000013</v>
      </c>
    </row>
    <row r="1444" spans="1:14" ht="14.4" customHeight="1" x14ac:dyDescent="0.3">
      <c r="A1444" s="430" t="s">
        <v>2872</v>
      </c>
      <c r="B1444" s="431" t="s">
        <v>4031</v>
      </c>
      <c r="C1444" s="432" t="s">
        <v>2873</v>
      </c>
      <c r="D1444" s="433" t="s">
        <v>4052</v>
      </c>
      <c r="E1444" s="432" t="s">
        <v>388</v>
      </c>
      <c r="F1444" s="433" t="s">
        <v>4075</v>
      </c>
      <c r="G1444" s="432" t="s">
        <v>381</v>
      </c>
      <c r="H1444" s="432" t="s">
        <v>3356</v>
      </c>
      <c r="I1444" s="432" t="s">
        <v>3357</v>
      </c>
      <c r="J1444" s="432" t="s">
        <v>3358</v>
      </c>
      <c r="K1444" s="432" t="s">
        <v>3359</v>
      </c>
      <c r="L1444" s="434">
        <v>502.62284157145194</v>
      </c>
      <c r="M1444" s="434">
        <v>1</v>
      </c>
      <c r="N1444" s="435">
        <v>502.62284157145194</v>
      </c>
    </row>
    <row r="1445" spans="1:14" ht="14.4" customHeight="1" x14ac:dyDescent="0.3">
      <c r="A1445" s="430" t="s">
        <v>2872</v>
      </c>
      <c r="B1445" s="431" t="s">
        <v>4031</v>
      </c>
      <c r="C1445" s="432" t="s">
        <v>2873</v>
      </c>
      <c r="D1445" s="433" t="s">
        <v>4052</v>
      </c>
      <c r="E1445" s="432" t="s">
        <v>388</v>
      </c>
      <c r="F1445" s="433" t="s">
        <v>4075</v>
      </c>
      <c r="G1445" s="432" t="s">
        <v>381</v>
      </c>
      <c r="H1445" s="432" t="s">
        <v>3360</v>
      </c>
      <c r="I1445" s="432" t="s">
        <v>3360</v>
      </c>
      <c r="J1445" s="432" t="s">
        <v>3361</v>
      </c>
      <c r="K1445" s="432" t="s">
        <v>3362</v>
      </c>
      <c r="L1445" s="434">
        <v>132.58000397997591</v>
      </c>
      <c r="M1445" s="434">
        <v>2</v>
      </c>
      <c r="N1445" s="435">
        <v>265.16000795995183</v>
      </c>
    </row>
    <row r="1446" spans="1:14" ht="14.4" customHeight="1" x14ac:dyDescent="0.3">
      <c r="A1446" s="430" t="s">
        <v>2872</v>
      </c>
      <c r="B1446" s="431" t="s">
        <v>4031</v>
      </c>
      <c r="C1446" s="432" t="s">
        <v>2873</v>
      </c>
      <c r="D1446" s="433" t="s">
        <v>4052</v>
      </c>
      <c r="E1446" s="432" t="s">
        <v>388</v>
      </c>
      <c r="F1446" s="433" t="s">
        <v>4075</v>
      </c>
      <c r="G1446" s="432" t="s">
        <v>381</v>
      </c>
      <c r="H1446" s="432" t="s">
        <v>622</v>
      </c>
      <c r="I1446" s="432" t="s">
        <v>394</v>
      </c>
      <c r="J1446" s="432" t="s">
        <v>623</v>
      </c>
      <c r="K1446" s="432"/>
      <c r="L1446" s="434">
        <v>322.12110339806298</v>
      </c>
      <c r="M1446" s="434">
        <v>1</v>
      </c>
      <c r="N1446" s="435">
        <v>322.12110339806298</v>
      </c>
    </row>
    <row r="1447" spans="1:14" ht="14.4" customHeight="1" x14ac:dyDescent="0.3">
      <c r="A1447" s="430" t="s">
        <v>2872</v>
      </c>
      <c r="B1447" s="431" t="s">
        <v>4031</v>
      </c>
      <c r="C1447" s="432" t="s">
        <v>2873</v>
      </c>
      <c r="D1447" s="433" t="s">
        <v>4052</v>
      </c>
      <c r="E1447" s="432" t="s">
        <v>388</v>
      </c>
      <c r="F1447" s="433" t="s">
        <v>4075</v>
      </c>
      <c r="G1447" s="432" t="s">
        <v>381</v>
      </c>
      <c r="H1447" s="432" t="s">
        <v>3363</v>
      </c>
      <c r="I1447" s="432" t="s">
        <v>394</v>
      </c>
      <c r="J1447" s="432" t="s">
        <v>3364</v>
      </c>
      <c r="K1447" s="432"/>
      <c r="L1447" s="434">
        <v>81.948574569314104</v>
      </c>
      <c r="M1447" s="434">
        <v>1</v>
      </c>
      <c r="N1447" s="435">
        <v>81.948574569314104</v>
      </c>
    </row>
    <row r="1448" spans="1:14" ht="14.4" customHeight="1" x14ac:dyDescent="0.3">
      <c r="A1448" s="430" t="s">
        <v>2872</v>
      </c>
      <c r="B1448" s="431" t="s">
        <v>4031</v>
      </c>
      <c r="C1448" s="432" t="s">
        <v>2873</v>
      </c>
      <c r="D1448" s="433" t="s">
        <v>4052</v>
      </c>
      <c r="E1448" s="432" t="s">
        <v>388</v>
      </c>
      <c r="F1448" s="433" t="s">
        <v>4075</v>
      </c>
      <c r="G1448" s="432" t="s">
        <v>381</v>
      </c>
      <c r="H1448" s="432" t="s">
        <v>3365</v>
      </c>
      <c r="I1448" s="432" t="s">
        <v>394</v>
      </c>
      <c r="J1448" s="432" t="s">
        <v>3366</v>
      </c>
      <c r="K1448" s="432"/>
      <c r="L1448" s="434">
        <v>57.803426570834901</v>
      </c>
      <c r="M1448" s="434">
        <v>133</v>
      </c>
      <c r="N1448" s="435">
        <v>7687.855733921042</v>
      </c>
    </row>
    <row r="1449" spans="1:14" ht="14.4" customHeight="1" x14ac:dyDescent="0.3">
      <c r="A1449" s="430" t="s">
        <v>2872</v>
      </c>
      <c r="B1449" s="431" t="s">
        <v>4031</v>
      </c>
      <c r="C1449" s="432" t="s">
        <v>2873</v>
      </c>
      <c r="D1449" s="433" t="s">
        <v>4052</v>
      </c>
      <c r="E1449" s="432" t="s">
        <v>388</v>
      </c>
      <c r="F1449" s="433" t="s">
        <v>4075</v>
      </c>
      <c r="G1449" s="432" t="s">
        <v>381</v>
      </c>
      <c r="H1449" s="432" t="s">
        <v>3367</v>
      </c>
      <c r="I1449" s="432" t="s">
        <v>3368</v>
      </c>
      <c r="J1449" s="432" t="s">
        <v>3369</v>
      </c>
      <c r="K1449" s="432" t="s">
        <v>3370</v>
      </c>
      <c r="L1449" s="434">
        <v>10700.8</v>
      </c>
      <c r="M1449" s="434">
        <v>1</v>
      </c>
      <c r="N1449" s="435">
        <v>10700.8</v>
      </c>
    </row>
    <row r="1450" spans="1:14" ht="14.4" customHeight="1" x14ac:dyDescent="0.3">
      <c r="A1450" s="430" t="s">
        <v>2872</v>
      </c>
      <c r="B1450" s="431" t="s">
        <v>4031</v>
      </c>
      <c r="C1450" s="432" t="s">
        <v>2873</v>
      </c>
      <c r="D1450" s="433" t="s">
        <v>4052</v>
      </c>
      <c r="E1450" s="432" t="s">
        <v>388</v>
      </c>
      <c r="F1450" s="433" t="s">
        <v>4075</v>
      </c>
      <c r="G1450" s="432" t="s">
        <v>381</v>
      </c>
      <c r="H1450" s="432" t="s">
        <v>2593</v>
      </c>
      <c r="I1450" s="432" t="s">
        <v>2593</v>
      </c>
      <c r="J1450" s="432" t="s">
        <v>2594</v>
      </c>
      <c r="K1450" s="432" t="s">
        <v>2595</v>
      </c>
      <c r="L1450" s="434">
        <v>95.79294377310373</v>
      </c>
      <c r="M1450" s="434">
        <v>17</v>
      </c>
      <c r="N1450" s="435">
        <v>1628.4800441427633</v>
      </c>
    </row>
    <row r="1451" spans="1:14" ht="14.4" customHeight="1" x14ac:dyDescent="0.3">
      <c r="A1451" s="430" t="s">
        <v>2872</v>
      </c>
      <c r="B1451" s="431" t="s">
        <v>4031</v>
      </c>
      <c r="C1451" s="432" t="s">
        <v>2873</v>
      </c>
      <c r="D1451" s="433" t="s">
        <v>4052</v>
      </c>
      <c r="E1451" s="432" t="s">
        <v>388</v>
      </c>
      <c r="F1451" s="433" t="s">
        <v>4075</v>
      </c>
      <c r="G1451" s="432" t="s">
        <v>381</v>
      </c>
      <c r="H1451" s="432" t="s">
        <v>3371</v>
      </c>
      <c r="I1451" s="432" t="s">
        <v>3372</v>
      </c>
      <c r="J1451" s="432" t="s">
        <v>3373</v>
      </c>
      <c r="K1451" s="432" t="s">
        <v>3374</v>
      </c>
      <c r="L1451" s="434">
        <v>356.96000000000004</v>
      </c>
      <c r="M1451" s="434">
        <v>1</v>
      </c>
      <c r="N1451" s="435">
        <v>356.96000000000004</v>
      </c>
    </row>
    <row r="1452" spans="1:14" ht="14.4" customHeight="1" x14ac:dyDescent="0.3">
      <c r="A1452" s="430" t="s">
        <v>2872</v>
      </c>
      <c r="B1452" s="431" t="s">
        <v>4031</v>
      </c>
      <c r="C1452" s="432" t="s">
        <v>2873</v>
      </c>
      <c r="D1452" s="433" t="s">
        <v>4052</v>
      </c>
      <c r="E1452" s="432" t="s">
        <v>388</v>
      </c>
      <c r="F1452" s="433" t="s">
        <v>4075</v>
      </c>
      <c r="G1452" s="432" t="s">
        <v>381</v>
      </c>
      <c r="H1452" s="432" t="s">
        <v>533</v>
      </c>
      <c r="I1452" s="432" t="s">
        <v>533</v>
      </c>
      <c r="J1452" s="432" t="s">
        <v>534</v>
      </c>
      <c r="K1452" s="432" t="s">
        <v>535</v>
      </c>
      <c r="L1452" s="434">
        <v>63.77</v>
      </c>
      <c r="M1452" s="434">
        <v>10</v>
      </c>
      <c r="N1452" s="435">
        <v>637.70000000000005</v>
      </c>
    </row>
    <row r="1453" spans="1:14" ht="14.4" customHeight="1" x14ac:dyDescent="0.3">
      <c r="A1453" s="430" t="s">
        <v>2872</v>
      </c>
      <c r="B1453" s="431" t="s">
        <v>4031</v>
      </c>
      <c r="C1453" s="432" t="s">
        <v>2873</v>
      </c>
      <c r="D1453" s="433" t="s">
        <v>4052</v>
      </c>
      <c r="E1453" s="432" t="s">
        <v>388</v>
      </c>
      <c r="F1453" s="433" t="s">
        <v>4075</v>
      </c>
      <c r="G1453" s="432" t="s">
        <v>381</v>
      </c>
      <c r="H1453" s="432" t="s">
        <v>3375</v>
      </c>
      <c r="I1453" s="432" t="s">
        <v>3375</v>
      </c>
      <c r="J1453" s="432" t="s">
        <v>3376</v>
      </c>
      <c r="K1453" s="432" t="s">
        <v>3377</v>
      </c>
      <c r="L1453" s="434">
        <v>179.91</v>
      </c>
      <c r="M1453" s="434">
        <v>1</v>
      </c>
      <c r="N1453" s="435">
        <v>179.91</v>
      </c>
    </row>
    <row r="1454" spans="1:14" ht="14.4" customHeight="1" x14ac:dyDescent="0.3">
      <c r="A1454" s="430" t="s">
        <v>2872</v>
      </c>
      <c r="B1454" s="431" t="s">
        <v>4031</v>
      </c>
      <c r="C1454" s="432" t="s">
        <v>2873</v>
      </c>
      <c r="D1454" s="433" t="s">
        <v>4052</v>
      </c>
      <c r="E1454" s="432" t="s">
        <v>388</v>
      </c>
      <c r="F1454" s="433" t="s">
        <v>4075</v>
      </c>
      <c r="G1454" s="432" t="s">
        <v>381</v>
      </c>
      <c r="H1454" s="432" t="s">
        <v>1615</v>
      </c>
      <c r="I1454" s="432" t="s">
        <v>394</v>
      </c>
      <c r="J1454" s="432" t="s">
        <v>1616</v>
      </c>
      <c r="K1454" s="432"/>
      <c r="L1454" s="434">
        <v>30.305106242129664</v>
      </c>
      <c r="M1454" s="434">
        <v>94</v>
      </c>
      <c r="N1454" s="435">
        <v>2848.6799867601885</v>
      </c>
    </row>
    <row r="1455" spans="1:14" ht="14.4" customHeight="1" x14ac:dyDescent="0.3">
      <c r="A1455" s="430" t="s">
        <v>2872</v>
      </c>
      <c r="B1455" s="431" t="s">
        <v>4031</v>
      </c>
      <c r="C1455" s="432" t="s">
        <v>2873</v>
      </c>
      <c r="D1455" s="433" t="s">
        <v>4052</v>
      </c>
      <c r="E1455" s="432" t="s">
        <v>388</v>
      </c>
      <c r="F1455" s="433" t="s">
        <v>4075</v>
      </c>
      <c r="G1455" s="432" t="s">
        <v>381</v>
      </c>
      <c r="H1455" s="432" t="s">
        <v>2598</v>
      </c>
      <c r="I1455" s="432" t="s">
        <v>394</v>
      </c>
      <c r="J1455" s="432" t="s">
        <v>2599</v>
      </c>
      <c r="K1455" s="432"/>
      <c r="L1455" s="434">
        <v>37.700079833325539</v>
      </c>
      <c r="M1455" s="434">
        <v>20</v>
      </c>
      <c r="N1455" s="435">
        <v>754.00159666651075</v>
      </c>
    </row>
    <row r="1456" spans="1:14" ht="14.4" customHeight="1" x14ac:dyDescent="0.3">
      <c r="A1456" s="430" t="s">
        <v>2872</v>
      </c>
      <c r="B1456" s="431" t="s">
        <v>4031</v>
      </c>
      <c r="C1456" s="432" t="s">
        <v>2873</v>
      </c>
      <c r="D1456" s="433" t="s">
        <v>4052</v>
      </c>
      <c r="E1456" s="432" t="s">
        <v>388</v>
      </c>
      <c r="F1456" s="433" t="s">
        <v>4075</v>
      </c>
      <c r="G1456" s="432" t="s">
        <v>381</v>
      </c>
      <c r="H1456" s="432" t="s">
        <v>3378</v>
      </c>
      <c r="I1456" s="432" t="s">
        <v>3378</v>
      </c>
      <c r="J1456" s="432" t="s">
        <v>907</v>
      </c>
      <c r="K1456" s="432" t="s">
        <v>3379</v>
      </c>
      <c r="L1456" s="434">
        <v>534.92432068085805</v>
      </c>
      <c r="M1456" s="434">
        <v>2</v>
      </c>
      <c r="N1456" s="435">
        <v>1069.8486413617161</v>
      </c>
    </row>
    <row r="1457" spans="1:14" ht="14.4" customHeight="1" x14ac:dyDescent="0.3">
      <c r="A1457" s="430" t="s">
        <v>2872</v>
      </c>
      <c r="B1457" s="431" t="s">
        <v>4031</v>
      </c>
      <c r="C1457" s="432" t="s">
        <v>2873</v>
      </c>
      <c r="D1457" s="433" t="s">
        <v>4052</v>
      </c>
      <c r="E1457" s="432" t="s">
        <v>388</v>
      </c>
      <c r="F1457" s="433" t="s">
        <v>4075</v>
      </c>
      <c r="G1457" s="432" t="s">
        <v>381</v>
      </c>
      <c r="H1457" s="432" t="s">
        <v>3380</v>
      </c>
      <c r="I1457" s="432" t="s">
        <v>394</v>
      </c>
      <c r="J1457" s="432" t="s">
        <v>3381</v>
      </c>
      <c r="K1457" s="432" t="s">
        <v>3382</v>
      </c>
      <c r="L1457" s="434">
        <v>563.50395283561056</v>
      </c>
      <c r="M1457" s="434">
        <v>1</v>
      </c>
      <c r="N1457" s="435">
        <v>563.50395283561056</v>
      </c>
    </row>
    <row r="1458" spans="1:14" ht="14.4" customHeight="1" x14ac:dyDescent="0.3">
      <c r="A1458" s="430" t="s">
        <v>2872</v>
      </c>
      <c r="B1458" s="431" t="s">
        <v>4031</v>
      </c>
      <c r="C1458" s="432" t="s">
        <v>2873</v>
      </c>
      <c r="D1458" s="433" t="s">
        <v>4052</v>
      </c>
      <c r="E1458" s="432" t="s">
        <v>388</v>
      </c>
      <c r="F1458" s="433" t="s">
        <v>4075</v>
      </c>
      <c r="G1458" s="432" t="s">
        <v>381</v>
      </c>
      <c r="H1458" s="432" t="s">
        <v>3383</v>
      </c>
      <c r="I1458" s="432" t="s">
        <v>3384</v>
      </c>
      <c r="J1458" s="432" t="s">
        <v>3385</v>
      </c>
      <c r="K1458" s="432" t="s">
        <v>3386</v>
      </c>
      <c r="L1458" s="434">
        <v>55.29</v>
      </c>
      <c r="M1458" s="434">
        <v>1</v>
      </c>
      <c r="N1458" s="435">
        <v>55.29</v>
      </c>
    </row>
    <row r="1459" spans="1:14" ht="14.4" customHeight="1" x14ac:dyDescent="0.3">
      <c r="A1459" s="430" t="s">
        <v>2872</v>
      </c>
      <c r="B1459" s="431" t="s">
        <v>4031</v>
      </c>
      <c r="C1459" s="432" t="s">
        <v>2873</v>
      </c>
      <c r="D1459" s="433" t="s">
        <v>4052</v>
      </c>
      <c r="E1459" s="432" t="s">
        <v>388</v>
      </c>
      <c r="F1459" s="433" t="s">
        <v>4075</v>
      </c>
      <c r="G1459" s="432" t="s">
        <v>381</v>
      </c>
      <c r="H1459" s="432" t="s">
        <v>1620</v>
      </c>
      <c r="I1459" s="432" t="s">
        <v>394</v>
      </c>
      <c r="J1459" s="432" t="s">
        <v>1621</v>
      </c>
      <c r="K1459" s="432" t="s">
        <v>647</v>
      </c>
      <c r="L1459" s="434">
        <v>90.362838407501812</v>
      </c>
      <c r="M1459" s="434">
        <v>1</v>
      </c>
      <c r="N1459" s="435">
        <v>90.362838407501812</v>
      </c>
    </row>
    <row r="1460" spans="1:14" ht="14.4" customHeight="1" x14ac:dyDescent="0.3">
      <c r="A1460" s="430" t="s">
        <v>2872</v>
      </c>
      <c r="B1460" s="431" t="s">
        <v>4031</v>
      </c>
      <c r="C1460" s="432" t="s">
        <v>2873</v>
      </c>
      <c r="D1460" s="433" t="s">
        <v>4052</v>
      </c>
      <c r="E1460" s="432" t="s">
        <v>388</v>
      </c>
      <c r="F1460" s="433" t="s">
        <v>4075</v>
      </c>
      <c r="G1460" s="432" t="s">
        <v>381</v>
      </c>
      <c r="H1460" s="432" t="s">
        <v>1622</v>
      </c>
      <c r="I1460" s="432" t="s">
        <v>1622</v>
      </c>
      <c r="J1460" s="432" t="s">
        <v>1623</v>
      </c>
      <c r="K1460" s="432" t="s">
        <v>1624</v>
      </c>
      <c r="L1460" s="434">
        <v>130.91999999999996</v>
      </c>
      <c r="M1460" s="434">
        <v>4</v>
      </c>
      <c r="N1460" s="435">
        <v>523.67999999999984</v>
      </c>
    </row>
    <row r="1461" spans="1:14" ht="14.4" customHeight="1" x14ac:dyDescent="0.3">
      <c r="A1461" s="430" t="s">
        <v>2872</v>
      </c>
      <c r="B1461" s="431" t="s">
        <v>4031</v>
      </c>
      <c r="C1461" s="432" t="s">
        <v>2873</v>
      </c>
      <c r="D1461" s="433" t="s">
        <v>4052</v>
      </c>
      <c r="E1461" s="432" t="s">
        <v>388</v>
      </c>
      <c r="F1461" s="433" t="s">
        <v>4075</v>
      </c>
      <c r="G1461" s="432" t="s">
        <v>381</v>
      </c>
      <c r="H1461" s="432" t="s">
        <v>1625</v>
      </c>
      <c r="I1461" s="432" t="s">
        <v>1625</v>
      </c>
      <c r="J1461" s="432" t="s">
        <v>1626</v>
      </c>
      <c r="K1461" s="432" t="s">
        <v>1627</v>
      </c>
      <c r="L1461" s="434">
        <v>44.00001143136457</v>
      </c>
      <c r="M1461" s="434">
        <v>21</v>
      </c>
      <c r="N1461" s="435">
        <v>924.000240058656</v>
      </c>
    </row>
    <row r="1462" spans="1:14" ht="14.4" customHeight="1" x14ac:dyDescent="0.3">
      <c r="A1462" s="430" t="s">
        <v>2872</v>
      </c>
      <c r="B1462" s="431" t="s">
        <v>4031</v>
      </c>
      <c r="C1462" s="432" t="s">
        <v>2873</v>
      </c>
      <c r="D1462" s="433" t="s">
        <v>4052</v>
      </c>
      <c r="E1462" s="432" t="s">
        <v>388</v>
      </c>
      <c r="F1462" s="433" t="s">
        <v>4075</v>
      </c>
      <c r="G1462" s="432" t="s">
        <v>381</v>
      </c>
      <c r="H1462" s="432" t="s">
        <v>3387</v>
      </c>
      <c r="I1462" s="432" t="s">
        <v>3387</v>
      </c>
      <c r="J1462" s="432" t="s">
        <v>3388</v>
      </c>
      <c r="K1462" s="432" t="s">
        <v>3389</v>
      </c>
      <c r="L1462" s="434">
        <v>77.72</v>
      </c>
      <c r="M1462" s="434">
        <v>1</v>
      </c>
      <c r="N1462" s="435">
        <v>77.72</v>
      </c>
    </row>
    <row r="1463" spans="1:14" ht="14.4" customHeight="1" x14ac:dyDescent="0.3">
      <c r="A1463" s="430" t="s">
        <v>2872</v>
      </c>
      <c r="B1463" s="431" t="s">
        <v>4031</v>
      </c>
      <c r="C1463" s="432" t="s">
        <v>2873</v>
      </c>
      <c r="D1463" s="433" t="s">
        <v>4052</v>
      </c>
      <c r="E1463" s="432" t="s">
        <v>388</v>
      </c>
      <c r="F1463" s="433" t="s">
        <v>4075</v>
      </c>
      <c r="G1463" s="432" t="s">
        <v>381</v>
      </c>
      <c r="H1463" s="432" t="s">
        <v>3390</v>
      </c>
      <c r="I1463" s="432" t="s">
        <v>3390</v>
      </c>
      <c r="J1463" s="432" t="s">
        <v>3391</v>
      </c>
      <c r="K1463" s="432" t="s">
        <v>3392</v>
      </c>
      <c r="L1463" s="434">
        <v>431.53255614544508</v>
      </c>
      <c r="M1463" s="434">
        <v>16</v>
      </c>
      <c r="N1463" s="435">
        <v>6904.5208983271214</v>
      </c>
    </row>
    <row r="1464" spans="1:14" ht="14.4" customHeight="1" x14ac:dyDescent="0.3">
      <c r="A1464" s="430" t="s">
        <v>2872</v>
      </c>
      <c r="B1464" s="431" t="s">
        <v>4031</v>
      </c>
      <c r="C1464" s="432" t="s">
        <v>2873</v>
      </c>
      <c r="D1464" s="433" t="s">
        <v>4052</v>
      </c>
      <c r="E1464" s="432" t="s">
        <v>388</v>
      </c>
      <c r="F1464" s="433" t="s">
        <v>4075</v>
      </c>
      <c r="G1464" s="432" t="s">
        <v>381</v>
      </c>
      <c r="H1464" s="432" t="s">
        <v>3393</v>
      </c>
      <c r="I1464" s="432" t="s">
        <v>3393</v>
      </c>
      <c r="J1464" s="432" t="s">
        <v>3394</v>
      </c>
      <c r="K1464" s="432" t="s">
        <v>3395</v>
      </c>
      <c r="L1464" s="434">
        <v>431.81906674760108</v>
      </c>
      <c r="M1464" s="434">
        <v>13</v>
      </c>
      <c r="N1464" s="435">
        <v>5613.6478677188143</v>
      </c>
    </row>
    <row r="1465" spans="1:14" ht="14.4" customHeight="1" x14ac:dyDescent="0.3">
      <c r="A1465" s="430" t="s">
        <v>2872</v>
      </c>
      <c r="B1465" s="431" t="s">
        <v>4031</v>
      </c>
      <c r="C1465" s="432" t="s">
        <v>2873</v>
      </c>
      <c r="D1465" s="433" t="s">
        <v>4052</v>
      </c>
      <c r="E1465" s="432" t="s">
        <v>388</v>
      </c>
      <c r="F1465" s="433" t="s">
        <v>4075</v>
      </c>
      <c r="G1465" s="432" t="s">
        <v>381</v>
      </c>
      <c r="H1465" s="432" t="s">
        <v>1641</v>
      </c>
      <c r="I1465" s="432" t="s">
        <v>1641</v>
      </c>
      <c r="J1465" s="432" t="s">
        <v>1642</v>
      </c>
      <c r="K1465" s="432" t="s">
        <v>1643</v>
      </c>
      <c r="L1465" s="434">
        <v>178.36504082348225</v>
      </c>
      <c r="M1465" s="434">
        <v>9</v>
      </c>
      <c r="N1465" s="435">
        <v>1605.2853674113403</v>
      </c>
    </row>
    <row r="1466" spans="1:14" ht="14.4" customHeight="1" x14ac:dyDescent="0.3">
      <c r="A1466" s="430" t="s">
        <v>2872</v>
      </c>
      <c r="B1466" s="431" t="s">
        <v>4031</v>
      </c>
      <c r="C1466" s="432" t="s">
        <v>2873</v>
      </c>
      <c r="D1466" s="433" t="s">
        <v>4052</v>
      </c>
      <c r="E1466" s="432" t="s">
        <v>388</v>
      </c>
      <c r="F1466" s="433" t="s">
        <v>4075</v>
      </c>
      <c r="G1466" s="432" t="s">
        <v>381</v>
      </c>
      <c r="H1466" s="432" t="s">
        <v>2339</v>
      </c>
      <c r="I1466" s="432" t="s">
        <v>2340</v>
      </c>
      <c r="J1466" s="432" t="s">
        <v>2341</v>
      </c>
      <c r="K1466" s="432"/>
      <c r="L1466" s="434">
        <v>163.570003666189</v>
      </c>
      <c r="M1466" s="434">
        <v>8</v>
      </c>
      <c r="N1466" s="435">
        <v>1308.560029329512</v>
      </c>
    </row>
    <row r="1467" spans="1:14" ht="14.4" customHeight="1" x14ac:dyDescent="0.3">
      <c r="A1467" s="430" t="s">
        <v>2872</v>
      </c>
      <c r="B1467" s="431" t="s">
        <v>4031</v>
      </c>
      <c r="C1467" s="432" t="s">
        <v>2873</v>
      </c>
      <c r="D1467" s="433" t="s">
        <v>4052</v>
      </c>
      <c r="E1467" s="432" t="s">
        <v>388</v>
      </c>
      <c r="F1467" s="433" t="s">
        <v>4075</v>
      </c>
      <c r="G1467" s="432" t="s">
        <v>381</v>
      </c>
      <c r="H1467" s="432" t="s">
        <v>3396</v>
      </c>
      <c r="I1467" s="432" t="s">
        <v>3396</v>
      </c>
      <c r="J1467" s="432" t="s">
        <v>3397</v>
      </c>
      <c r="K1467" s="432" t="s">
        <v>3398</v>
      </c>
      <c r="L1467" s="434">
        <v>169.57</v>
      </c>
      <c r="M1467" s="434">
        <v>1</v>
      </c>
      <c r="N1467" s="435">
        <v>169.57</v>
      </c>
    </row>
    <row r="1468" spans="1:14" ht="14.4" customHeight="1" x14ac:dyDescent="0.3">
      <c r="A1468" s="430" t="s">
        <v>2872</v>
      </c>
      <c r="B1468" s="431" t="s">
        <v>4031</v>
      </c>
      <c r="C1468" s="432" t="s">
        <v>2873</v>
      </c>
      <c r="D1468" s="433" t="s">
        <v>4052</v>
      </c>
      <c r="E1468" s="432" t="s">
        <v>388</v>
      </c>
      <c r="F1468" s="433" t="s">
        <v>4075</v>
      </c>
      <c r="G1468" s="432" t="s">
        <v>381</v>
      </c>
      <c r="H1468" s="432" t="s">
        <v>1650</v>
      </c>
      <c r="I1468" s="432" t="s">
        <v>1650</v>
      </c>
      <c r="J1468" s="432" t="s">
        <v>1651</v>
      </c>
      <c r="K1468" s="432" t="s">
        <v>1328</v>
      </c>
      <c r="L1468" s="434">
        <v>264.99</v>
      </c>
      <c r="M1468" s="434">
        <v>1</v>
      </c>
      <c r="N1468" s="435">
        <v>264.99</v>
      </c>
    </row>
    <row r="1469" spans="1:14" ht="14.4" customHeight="1" x14ac:dyDescent="0.3">
      <c r="A1469" s="430" t="s">
        <v>2872</v>
      </c>
      <c r="B1469" s="431" t="s">
        <v>4031</v>
      </c>
      <c r="C1469" s="432" t="s">
        <v>2873</v>
      </c>
      <c r="D1469" s="433" t="s">
        <v>4052</v>
      </c>
      <c r="E1469" s="432" t="s">
        <v>388</v>
      </c>
      <c r="F1469" s="433" t="s">
        <v>4075</v>
      </c>
      <c r="G1469" s="432" t="s">
        <v>381</v>
      </c>
      <c r="H1469" s="432" t="s">
        <v>1652</v>
      </c>
      <c r="I1469" s="432" t="s">
        <v>394</v>
      </c>
      <c r="J1469" s="432" t="s">
        <v>1653</v>
      </c>
      <c r="K1469" s="432"/>
      <c r="L1469" s="434">
        <v>71.830000142714596</v>
      </c>
      <c r="M1469" s="434">
        <v>21</v>
      </c>
      <c r="N1469" s="435">
        <v>1508.4300029970066</v>
      </c>
    </row>
    <row r="1470" spans="1:14" ht="14.4" customHeight="1" x14ac:dyDescent="0.3">
      <c r="A1470" s="430" t="s">
        <v>2872</v>
      </c>
      <c r="B1470" s="431" t="s">
        <v>4031</v>
      </c>
      <c r="C1470" s="432" t="s">
        <v>2873</v>
      </c>
      <c r="D1470" s="433" t="s">
        <v>4052</v>
      </c>
      <c r="E1470" s="432" t="s">
        <v>388</v>
      </c>
      <c r="F1470" s="433" t="s">
        <v>4075</v>
      </c>
      <c r="G1470" s="432" t="s">
        <v>381</v>
      </c>
      <c r="H1470" s="432" t="s">
        <v>3399</v>
      </c>
      <c r="I1470" s="432" t="s">
        <v>3399</v>
      </c>
      <c r="J1470" s="432" t="s">
        <v>3400</v>
      </c>
      <c r="K1470" s="432" t="s">
        <v>3401</v>
      </c>
      <c r="L1470" s="434">
        <v>1063.2399999999998</v>
      </c>
      <c r="M1470" s="434">
        <v>2</v>
      </c>
      <c r="N1470" s="435">
        <v>2126.4799999999996</v>
      </c>
    </row>
    <row r="1471" spans="1:14" ht="14.4" customHeight="1" x14ac:dyDescent="0.3">
      <c r="A1471" s="430" t="s">
        <v>2872</v>
      </c>
      <c r="B1471" s="431" t="s">
        <v>4031</v>
      </c>
      <c r="C1471" s="432" t="s">
        <v>2873</v>
      </c>
      <c r="D1471" s="433" t="s">
        <v>4052</v>
      </c>
      <c r="E1471" s="432" t="s">
        <v>388</v>
      </c>
      <c r="F1471" s="433" t="s">
        <v>4075</v>
      </c>
      <c r="G1471" s="432" t="s">
        <v>381</v>
      </c>
      <c r="H1471" s="432" t="s">
        <v>2606</v>
      </c>
      <c r="I1471" s="432" t="s">
        <v>394</v>
      </c>
      <c r="J1471" s="432" t="s">
        <v>2607</v>
      </c>
      <c r="K1471" s="432"/>
      <c r="L1471" s="434">
        <v>31.991995583697193</v>
      </c>
      <c r="M1471" s="434">
        <v>25</v>
      </c>
      <c r="N1471" s="435">
        <v>799.79988959242985</v>
      </c>
    </row>
    <row r="1472" spans="1:14" ht="14.4" customHeight="1" x14ac:dyDescent="0.3">
      <c r="A1472" s="430" t="s">
        <v>2872</v>
      </c>
      <c r="B1472" s="431" t="s">
        <v>4031</v>
      </c>
      <c r="C1472" s="432" t="s">
        <v>2873</v>
      </c>
      <c r="D1472" s="433" t="s">
        <v>4052</v>
      </c>
      <c r="E1472" s="432" t="s">
        <v>388</v>
      </c>
      <c r="F1472" s="433" t="s">
        <v>4075</v>
      </c>
      <c r="G1472" s="432" t="s">
        <v>381</v>
      </c>
      <c r="H1472" s="432" t="s">
        <v>2608</v>
      </c>
      <c r="I1472" s="432" t="s">
        <v>394</v>
      </c>
      <c r="J1472" s="432" t="s">
        <v>2609</v>
      </c>
      <c r="K1472" s="432"/>
      <c r="L1472" s="434">
        <v>229.91006793934889</v>
      </c>
      <c r="M1472" s="434">
        <v>4</v>
      </c>
      <c r="N1472" s="435">
        <v>919.64027175739557</v>
      </c>
    </row>
    <row r="1473" spans="1:14" ht="14.4" customHeight="1" x14ac:dyDescent="0.3">
      <c r="A1473" s="430" t="s">
        <v>2872</v>
      </c>
      <c r="B1473" s="431" t="s">
        <v>4031</v>
      </c>
      <c r="C1473" s="432" t="s">
        <v>2873</v>
      </c>
      <c r="D1473" s="433" t="s">
        <v>4052</v>
      </c>
      <c r="E1473" s="432" t="s">
        <v>388</v>
      </c>
      <c r="F1473" s="433" t="s">
        <v>4075</v>
      </c>
      <c r="G1473" s="432" t="s">
        <v>381</v>
      </c>
      <c r="H1473" s="432" t="s">
        <v>2610</v>
      </c>
      <c r="I1473" s="432" t="s">
        <v>2610</v>
      </c>
      <c r="J1473" s="432" t="s">
        <v>2611</v>
      </c>
      <c r="K1473" s="432" t="s">
        <v>2612</v>
      </c>
      <c r="L1473" s="434">
        <v>151.55999999999995</v>
      </c>
      <c r="M1473" s="434">
        <v>4</v>
      </c>
      <c r="N1473" s="435">
        <v>606.23999999999978</v>
      </c>
    </row>
    <row r="1474" spans="1:14" ht="14.4" customHeight="1" x14ac:dyDescent="0.3">
      <c r="A1474" s="430" t="s">
        <v>2872</v>
      </c>
      <c r="B1474" s="431" t="s">
        <v>4031</v>
      </c>
      <c r="C1474" s="432" t="s">
        <v>2873</v>
      </c>
      <c r="D1474" s="433" t="s">
        <v>4052</v>
      </c>
      <c r="E1474" s="432" t="s">
        <v>388</v>
      </c>
      <c r="F1474" s="433" t="s">
        <v>4075</v>
      </c>
      <c r="G1474" s="432" t="s">
        <v>381</v>
      </c>
      <c r="H1474" s="432" t="s">
        <v>3402</v>
      </c>
      <c r="I1474" s="432" t="s">
        <v>394</v>
      </c>
      <c r="J1474" s="432" t="s">
        <v>3403</v>
      </c>
      <c r="K1474" s="432"/>
      <c r="L1474" s="434">
        <v>58.676666666666669</v>
      </c>
      <c r="M1474" s="434">
        <v>3</v>
      </c>
      <c r="N1474" s="435">
        <v>176.03</v>
      </c>
    </row>
    <row r="1475" spans="1:14" ht="14.4" customHeight="1" x14ac:dyDescent="0.3">
      <c r="A1475" s="430" t="s">
        <v>2872</v>
      </c>
      <c r="B1475" s="431" t="s">
        <v>4031</v>
      </c>
      <c r="C1475" s="432" t="s">
        <v>2873</v>
      </c>
      <c r="D1475" s="433" t="s">
        <v>4052</v>
      </c>
      <c r="E1475" s="432" t="s">
        <v>388</v>
      </c>
      <c r="F1475" s="433" t="s">
        <v>4075</v>
      </c>
      <c r="G1475" s="432" t="s">
        <v>381</v>
      </c>
      <c r="H1475" s="432" t="s">
        <v>542</v>
      </c>
      <c r="I1475" s="432" t="s">
        <v>542</v>
      </c>
      <c r="J1475" s="432" t="s">
        <v>413</v>
      </c>
      <c r="K1475" s="432" t="s">
        <v>543</v>
      </c>
      <c r="L1475" s="434">
        <v>248.24999999999997</v>
      </c>
      <c r="M1475" s="434">
        <v>3</v>
      </c>
      <c r="N1475" s="435">
        <v>744.74999999999989</v>
      </c>
    </row>
    <row r="1476" spans="1:14" ht="14.4" customHeight="1" x14ac:dyDescent="0.3">
      <c r="A1476" s="430" t="s">
        <v>2872</v>
      </c>
      <c r="B1476" s="431" t="s">
        <v>4031</v>
      </c>
      <c r="C1476" s="432" t="s">
        <v>2873</v>
      </c>
      <c r="D1476" s="433" t="s">
        <v>4052</v>
      </c>
      <c r="E1476" s="432" t="s">
        <v>388</v>
      </c>
      <c r="F1476" s="433" t="s">
        <v>4075</v>
      </c>
      <c r="G1476" s="432" t="s">
        <v>381</v>
      </c>
      <c r="H1476" s="432" t="s">
        <v>3404</v>
      </c>
      <c r="I1476" s="432" t="s">
        <v>394</v>
      </c>
      <c r="J1476" s="432" t="s">
        <v>3405</v>
      </c>
      <c r="K1476" s="432" t="s">
        <v>3406</v>
      </c>
      <c r="L1476" s="434">
        <v>331.2</v>
      </c>
      <c r="M1476" s="434">
        <v>70</v>
      </c>
      <c r="N1476" s="435">
        <v>23184</v>
      </c>
    </row>
    <row r="1477" spans="1:14" ht="14.4" customHeight="1" x14ac:dyDescent="0.3">
      <c r="A1477" s="430" t="s">
        <v>2872</v>
      </c>
      <c r="B1477" s="431" t="s">
        <v>4031</v>
      </c>
      <c r="C1477" s="432" t="s">
        <v>2873</v>
      </c>
      <c r="D1477" s="433" t="s">
        <v>4052</v>
      </c>
      <c r="E1477" s="432" t="s">
        <v>388</v>
      </c>
      <c r="F1477" s="433" t="s">
        <v>4075</v>
      </c>
      <c r="G1477" s="432" t="s">
        <v>381</v>
      </c>
      <c r="H1477" s="432" t="s">
        <v>3407</v>
      </c>
      <c r="I1477" s="432" t="s">
        <v>3407</v>
      </c>
      <c r="J1477" s="432" t="s">
        <v>3408</v>
      </c>
      <c r="K1477" s="432" t="s">
        <v>943</v>
      </c>
      <c r="L1477" s="434">
        <v>879.39999999999952</v>
      </c>
      <c r="M1477" s="434">
        <v>1</v>
      </c>
      <c r="N1477" s="435">
        <v>879.39999999999952</v>
      </c>
    </row>
    <row r="1478" spans="1:14" ht="14.4" customHeight="1" x14ac:dyDescent="0.3">
      <c r="A1478" s="430" t="s">
        <v>2872</v>
      </c>
      <c r="B1478" s="431" t="s">
        <v>4031</v>
      </c>
      <c r="C1478" s="432" t="s">
        <v>2873</v>
      </c>
      <c r="D1478" s="433" t="s">
        <v>4052</v>
      </c>
      <c r="E1478" s="432" t="s">
        <v>388</v>
      </c>
      <c r="F1478" s="433" t="s">
        <v>4075</v>
      </c>
      <c r="G1478" s="432" t="s">
        <v>381</v>
      </c>
      <c r="H1478" s="432" t="s">
        <v>3409</v>
      </c>
      <c r="I1478" s="432" t="s">
        <v>3409</v>
      </c>
      <c r="J1478" s="432" t="s">
        <v>3410</v>
      </c>
      <c r="K1478" s="432" t="s">
        <v>3411</v>
      </c>
      <c r="L1478" s="434">
        <v>56.489999999999988</v>
      </c>
      <c r="M1478" s="434">
        <v>2</v>
      </c>
      <c r="N1478" s="435">
        <v>112.97999999999998</v>
      </c>
    </row>
    <row r="1479" spans="1:14" ht="14.4" customHeight="1" x14ac:dyDescent="0.3">
      <c r="A1479" s="430" t="s">
        <v>2872</v>
      </c>
      <c r="B1479" s="431" t="s">
        <v>4031</v>
      </c>
      <c r="C1479" s="432" t="s">
        <v>2873</v>
      </c>
      <c r="D1479" s="433" t="s">
        <v>4052</v>
      </c>
      <c r="E1479" s="432" t="s">
        <v>388</v>
      </c>
      <c r="F1479" s="433" t="s">
        <v>4075</v>
      </c>
      <c r="G1479" s="432" t="s">
        <v>381</v>
      </c>
      <c r="H1479" s="432" t="s">
        <v>1682</v>
      </c>
      <c r="I1479" s="432" t="s">
        <v>1682</v>
      </c>
      <c r="J1479" s="432" t="s">
        <v>1683</v>
      </c>
      <c r="K1479" s="432" t="s">
        <v>935</v>
      </c>
      <c r="L1479" s="434">
        <v>62.209885078916443</v>
      </c>
      <c r="M1479" s="434">
        <v>25</v>
      </c>
      <c r="N1479" s="435">
        <v>1555.247126972911</v>
      </c>
    </row>
    <row r="1480" spans="1:14" ht="14.4" customHeight="1" x14ac:dyDescent="0.3">
      <c r="A1480" s="430" t="s">
        <v>2872</v>
      </c>
      <c r="B1480" s="431" t="s">
        <v>4031</v>
      </c>
      <c r="C1480" s="432" t="s">
        <v>2873</v>
      </c>
      <c r="D1480" s="433" t="s">
        <v>4052</v>
      </c>
      <c r="E1480" s="432" t="s">
        <v>388</v>
      </c>
      <c r="F1480" s="433" t="s">
        <v>4075</v>
      </c>
      <c r="G1480" s="432" t="s">
        <v>381</v>
      </c>
      <c r="H1480" s="432" t="s">
        <v>3412</v>
      </c>
      <c r="I1480" s="432" t="s">
        <v>3412</v>
      </c>
      <c r="J1480" s="432" t="s">
        <v>3413</v>
      </c>
      <c r="K1480" s="432" t="s">
        <v>3414</v>
      </c>
      <c r="L1480" s="434">
        <v>236.35</v>
      </c>
      <c r="M1480" s="434">
        <v>1</v>
      </c>
      <c r="N1480" s="435">
        <v>236.35</v>
      </c>
    </row>
    <row r="1481" spans="1:14" ht="14.4" customHeight="1" x14ac:dyDescent="0.3">
      <c r="A1481" s="430" t="s">
        <v>2872</v>
      </c>
      <c r="B1481" s="431" t="s">
        <v>4031</v>
      </c>
      <c r="C1481" s="432" t="s">
        <v>2873</v>
      </c>
      <c r="D1481" s="433" t="s">
        <v>4052</v>
      </c>
      <c r="E1481" s="432" t="s">
        <v>388</v>
      </c>
      <c r="F1481" s="433" t="s">
        <v>4075</v>
      </c>
      <c r="G1481" s="432" t="s">
        <v>381</v>
      </c>
      <c r="H1481" s="432" t="s">
        <v>1700</v>
      </c>
      <c r="I1481" s="432" t="s">
        <v>1700</v>
      </c>
      <c r="J1481" s="432" t="s">
        <v>1701</v>
      </c>
      <c r="K1481" s="432" t="s">
        <v>1702</v>
      </c>
      <c r="L1481" s="434">
        <v>72.74727272727273</v>
      </c>
      <c r="M1481" s="434">
        <v>11</v>
      </c>
      <c r="N1481" s="435">
        <v>800.22</v>
      </c>
    </row>
    <row r="1482" spans="1:14" ht="14.4" customHeight="1" x14ac:dyDescent="0.3">
      <c r="A1482" s="430" t="s">
        <v>2872</v>
      </c>
      <c r="B1482" s="431" t="s">
        <v>4031</v>
      </c>
      <c r="C1482" s="432" t="s">
        <v>2873</v>
      </c>
      <c r="D1482" s="433" t="s">
        <v>4052</v>
      </c>
      <c r="E1482" s="432" t="s">
        <v>388</v>
      </c>
      <c r="F1482" s="433" t="s">
        <v>4075</v>
      </c>
      <c r="G1482" s="432" t="s">
        <v>381</v>
      </c>
      <c r="H1482" s="432" t="s">
        <v>3415</v>
      </c>
      <c r="I1482" s="432" t="s">
        <v>3415</v>
      </c>
      <c r="J1482" s="432" t="s">
        <v>1729</v>
      </c>
      <c r="K1482" s="432" t="s">
        <v>3416</v>
      </c>
      <c r="L1482" s="434">
        <v>108.39999878803403</v>
      </c>
      <c r="M1482" s="434">
        <v>4</v>
      </c>
      <c r="N1482" s="435">
        <v>433.5999951521361</v>
      </c>
    </row>
    <row r="1483" spans="1:14" ht="14.4" customHeight="1" x14ac:dyDescent="0.3">
      <c r="A1483" s="430" t="s">
        <v>2872</v>
      </c>
      <c r="B1483" s="431" t="s">
        <v>4031</v>
      </c>
      <c r="C1483" s="432" t="s">
        <v>2873</v>
      </c>
      <c r="D1483" s="433" t="s">
        <v>4052</v>
      </c>
      <c r="E1483" s="432" t="s">
        <v>388</v>
      </c>
      <c r="F1483" s="433" t="s">
        <v>4075</v>
      </c>
      <c r="G1483" s="432" t="s">
        <v>381</v>
      </c>
      <c r="H1483" s="432" t="s">
        <v>1703</v>
      </c>
      <c r="I1483" s="432" t="s">
        <v>1703</v>
      </c>
      <c r="J1483" s="432" t="s">
        <v>1704</v>
      </c>
      <c r="K1483" s="432" t="s">
        <v>1705</v>
      </c>
      <c r="L1483" s="434">
        <v>264.98945067231347</v>
      </c>
      <c r="M1483" s="434">
        <v>289</v>
      </c>
      <c r="N1483" s="435">
        <v>76581.951244298587</v>
      </c>
    </row>
    <row r="1484" spans="1:14" ht="14.4" customHeight="1" x14ac:dyDescent="0.3">
      <c r="A1484" s="430" t="s">
        <v>2872</v>
      </c>
      <c r="B1484" s="431" t="s">
        <v>4031</v>
      </c>
      <c r="C1484" s="432" t="s">
        <v>2873</v>
      </c>
      <c r="D1484" s="433" t="s">
        <v>4052</v>
      </c>
      <c r="E1484" s="432" t="s">
        <v>388</v>
      </c>
      <c r="F1484" s="433" t="s">
        <v>4075</v>
      </c>
      <c r="G1484" s="432" t="s">
        <v>381</v>
      </c>
      <c r="H1484" s="432" t="s">
        <v>3417</v>
      </c>
      <c r="I1484" s="432" t="s">
        <v>3417</v>
      </c>
      <c r="J1484" s="432" t="s">
        <v>3418</v>
      </c>
      <c r="K1484" s="432" t="s">
        <v>3419</v>
      </c>
      <c r="L1484" s="434">
        <v>1264.2199999999998</v>
      </c>
      <c r="M1484" s="434">
        <v>1</v>
      </c>
      <c r="N1484" s="435">
        <v>1264.2199999999998</v>
      </c>
    </row>
    <row r="1485" spans="1:14" ht="14.4" customHeight="1" x14ac:dyDescent="0.3">
      <c r="A1485" s="430" t="s">
        <v>2872</v>
      </c>
      <c r="B1485" s="431" t="s">
        <v>4031</v>
      </c>
      <c r="C1485" s="432" t="s">
        <v>2873</v>
      </c>
      <c r="D1485" s="433" t="s">
        <v>4052</v>
      </c>
      <c r="E1485" s="432" t="s">
        <v>388</v>
      </c>
      <c r="F1485" s="433" t="s">
        <v>4075</v>
      </c>
      <c r="G1485" s="432" t="s">
        <v>381</v>
      </c>
      <c r="H1485" s="432" t="s">
        <v>1706</v>
      </c>
      <c r="I1485" s="432" t="s">
        <v>1706</v>
      </c>
      <c r="J1485" s="432" t="s">
        <v>1707</v>
      </c>
      <c r="K1485" s="432" t="s">
        <v>1708</v>
      </c>
      <c r="L1485" s="434">
        <v>220.29966580667121</v>
      </c>
      <c r="M1485" s="434">
        <v>72</v>
      </c>
      <c r="N1485" s="435">
        <v>15861.575938080327</v>
      </c>
    </row>
    <row r="1486" spans="1:14" ht="14.4" customHeight="1" x14ac:dyDescent="0.3">
      <c r="A1486" s="430" t="s">
        <v>2872</v>
      </c>
      <c r="B1486" s="431" t="s">
        <v>4031</v>
      </c>
      <c r="C1486" s="432" t="s">
        <v>2873</v>
      </c>
      <c r="D1486" s="433" t="s">
        <v>4052</v>
      </c>
      <c r="E1486" s="432" t="s">
        <v>388</v>
      </c>
      <c r="F1486" s="433" t="s">
        <v>4075</v>
      </c>
      <c r="G1486" s="432" t="s">
        <v>381</v>
      </c>
      <c r="H1486" s="432" t="s">
        <v>1712</v>
      </c>
      <c r="I1486" s="432" t="s">
        <v>1712</v>
      </c>
      <c r="J1486" s="432" t="s">
        <v>1713</v>
      </c>
      <c r="K1486" s="432" t="s">
        <v>1714</v>
      </c>
      <c r="L1486" s="434">
        <v>372.79999999999995</v>
      </c>
      <c r="M1486" s="434">
        <v>22</v>
      </c>
      <c r="N1486" s="435">
        <v>8201.5999999999985</v>
      </c>
    </row>
    <row r="1487" spans="1:14" ht="14.4" customHeight="1" x14ac:dyDescent="0.3">
      <c r="A1487" s="430" t="s">
        <v>2872</v>
      </c>
      <c r="B1487" s="431" t="s">
        <v>4031</v>
      </c>
      <c r="C1487" s="432" t="s">
        <v>2873</v>
      </c>
      <c r="D1487" s="433" t="s">
        <v>4052</v>
      </c>
      <c r="E1487" s="432" t="s">
        <v>388</v>
      </c>
      <c r="F1487" s="433" t="s">
        <v>4075</v>
      </c>
      <c r="G1487" s="432" t="s">
        <v>381</v>
      </c>
      <c r="H1487" s="432" t="s">
        <v>2621</v>
      </c>
      <c r="I1487" s="432" t="s">
        <v>2621</v>
      </c>
      <c r="J1487" s="432" t="s">
        <v>2414</v>
      </c>
      <c r="K1487" s="432" t="s">
        <v>2415</v>
      </c>
      <c r="L1487" s="434">
        <v>47.609967206262901</v>
      </c>
      <c r="M1487" s="434">
        <v>64</v>
      </c>
      <c r="N1487" s="435">
        <v>3047.0379012008257</v>
      </c>
    </row>
    <row r="1488" spans="1:14" ht="14.4" customHeight="1" x14ac:dyDescent="0.3">
      <c r="A1488" s="430" t="s">
        <v>2872</v>
      </c>
      <c r="B1488" s="431" t="s">
        <v>4031</v>
      </c>
      <c r="C1488" s="432" t="s">
        <v>2873</v>
      </c>
      <c r="D1488" s="433" t="s">
        <v>4052</v>
      </c>
      <c r="E1488" s="432" t="s">
        <v>388</v>
      </c>
      <c r="F1488" s="433" t="s">
        <v>4075</v>
      </c>
      <c r="G1488" s="432" t="s">
        <v>381</v>
      </c>
      <c r="H1488" s="432" t="s">
        <v>2622</v>
      </c>
      <c r="I1488" s="432" t="s">
        <v>2622</v>
      </c>
      <c r="J1488" s="432" t="s">
        <v>2623</v>
      </c>
      <c r="K1488" s="432" t="s">
        <v>2624</v>
      </c>
      <c r="L1488" s="434">
        <v>383.42999999999995</v>
      </c>
      <c r="M1488" s="434">
        <v>1</v>
      </c>
      <c r="N1488" s="435">
        <v>383.42999999999995</v>
      </c>
    </row>
    <row r="1489" spans="1:14" ht="14.4" customHeight="1" x14ac:dyDescent="0.3">
      <c r="A1489" s="430" t="s">
        <v>2872</v>
      </c>
      <c r="B1489" s="431" t="s">
        <v>4031</v>
      </c>
      <c r="C1489" s="432" t="s">
        <v>2873</v>
      </c>
      <c r="D1489" s="433" t="s">
        <v>4052</v>
      </c>
      <c r="E1489" s="432" t="s">
        <v>388</v>
      </c>
      <c r="F1489" s="433" t="s">
        <v>4075</v>
      </c>
      <c r="G1489" s="432" t="s">
        <v>381</v>
      </c>
      <c r="H1489" s="432" t="s">
        <v>3420</v>
      </c>
      <c r="I1489" s="432" t="s">
        <v>394</v>
      </c>
      <c r="J1489" s="432" t="s">
        <v>3421</v>
      </c>
      <c r="K1489" s="432"/>
      <c r="L1489" s="434">
        <v>255.58799809506513</v>
      </c>
      <c r="M1489" s="434">
        <v>1</v>
      </c>
      <c r="N1489" s="435">
        <v>255.58799809506513</v>
      </c>
    </row>
    <row r="1490" spans="1:14" ht="14.4" customHeight="1" x14ac:dyDescent="0.3">
      <c r="A1490" s="430" t="s">
        <v>2872</v>
      </c>
      <c r="B1490" s="431" t="s">
        <v>4031</v>
      </c>
      <c r="C1490" s="432" t="s">
        <v>2873</v>
      </c>
      <c r="D1490" s="433" t="s">
        <v>4052</v>
      </c>
      <c r="E1490" s="432" t="s">
        <v>388</v>
      </c>
      <c r="F1490" s="433" t="s">
        <v>4075</v>
      </c>
      <c r="G1490" s="432" t="s">
        <v>381</v>
      </c>
      <c r="H1490" s="432" t="s">
        <v>1721</v>
      </c>
      <c r="I1490" s="432" t="s">
        <v>1721</v>
      </c>
      <c r="J1490" s="432" t="s">
        <v>1722</v>
      </c>
      <c r="K1490" s="432" t="s">
        <v>1723</v>
      </c>
      <c r="L1490" s="434">
        <v>72.914999999999992</v>
      </c>
      <c r="M1490" s="434">
        <v>4</v>
      </c>
      <c r="N1490" s="435">
        <v>291.65999999999997</v>
      </c>
    </row>
    <row r="1491" spans="1:14" ht="14.4" customHeight="1" x14ac:dyDescent="0.3">
      <c r="A1491" s="430" t="s">
        <v>2872</v>
      </c>
      <c r="B1491" s="431" t="s">
        <v>4031</v>
      </c>
      <c r="C1491" s="432" t="s">
        <v>2873</v>
      </c>
      <c r="D1491" s="433" t="s">
        <v>4052</v>
      </c>
      <c r="E1491" s="432" t="s">
        <v>388</v>
      </c>
      <c r="F1491" s="433" t="s">
        <v>4075</v>
      </c>
      <c r="G1491" s="432" t="s">
        <v>381</v>
      </c>
      <c r="H1491" s="432" t="s">
        <v>1724</v>
      </c>
      <c r="I1491" s="432" t="s">
        <v>394</v>
      </c>
      <c r="J1491" s="432" t="s">
        <v>1725</v>
      </c>
      <c r="K1491" s="432"/>
      <c r="L1491" s="434">
        <v>71.61494496299251</v>
      </c>
      <c r="M1491" s="434">
        <v>16</v>
      </c>
      <c r="N1491" s="435">
        <v>1145.8391194078802</v>
      </c>
    </row>
    <row r="1492" spans="1:14" ht="14.4" customHeight="1" x14ac:dyDescent="0.3">
      <c r="A1492" s="430" t="s">
        <v>2872</v>
      </c>
      <c r="B1492" s="431" t="s">
        <v>4031</v>
      </c>
      <c r="C1492" s="432" t="s">
        <v>2873</v>
      </c>
      <c r="D1492" s="433" t="s">
        <v>4052</v>
      </c>
      <c r="E1492" s="432" t="s">
        <v>388</v>
      </c>
      <c r="F1492" s="433" t="s">
        <v>4075</v>
      </c>
      <c r="G1492" s="432" t="s">
        <v>381</v>
      </c>
      <c r="H1492" s="432" t="s">
        <v>3422</v>
      </c>
      <c r="I1492" s="432" t="s">
        <v>3422</v>
      </c>
      <c r="J1492" s="432" t="s">
        <v>3423</v>
      </c>
      <c r="K1492" s="432" t="s">
        <v>3424</v>
      </c>
      <c r="L1492" s="434">
        <v>48.58</v>
      </c>
      <c r="M1492" s="434">
        <v>1</v>
      </c>
      <c r="N1492" s="435">
        <v>48.58</v>
      </c>
    </row>
    <row r="1493" spans="1:14" ht="14.4" customHeight="1" x14ac:dyDescent="0.3">
      <c r="A1493" s="430" t="s">
        <v>2872</v>
      </c>
      <c r="B1493" s="431" t="s">
        <v>4031</v>
      </c>
      <c r="C1493" s="432" t="s">
        <v>2873</v>
      </c>
      <c r="D1493" s="433" t="s">
        <v>4052</v>
      </c>
      <c r="E1493" s="432" t="s">
        <v>388</v>
      </c>
      <c r="F1493" s="433" t="s">
        <v>4075</v>
      </c>
      <c r="G1493" s="432" t="s">
        <v>381</v>
      </c>
      <c r="H1493" s="432" t="s">
        <v>3425</v>
      </c>
      <c r="I1493" s="432" t="s">
        <v>3425</v>
      </c>
      <c r="J1493" s="432" t="s">
        <v>782</v>
      </c>
      <c r="K1493" s="432" t="s">
        <v>3426</v>
      </c>
      <c r="L1493" s="434">
        <v>282.14999999999998</v>
      </c>
      <c r="M1493" s="434">
        <v>4</v>
      </c>
      <c r="N1493" s="435">
        <v>1128.5999999999999</v>
      </c>
    </row>
    <row r="1494" spans="1:14" ht="14.4" customHeight="1" x14ac:dyDescent="0.3">
      <c r="A1494" s="430" t="s">
        <v>2872</v>
      </c>
      <c r="B1494" s="431" t="s">
        <v>4031</v>
      </c>
      <c r="C1494" s="432" t="s">
        <v>2873</v>
      </c>
      <c r="D1494" s="433" t="s">
        <v>4052</v>
      </c>
      <c r="E1494" s="432" t="s">
        <v>388</v>
      </c>
      <c r="F1494" s="433" t="s">
        <v>4075</v>
      </c>
      <c r="G1494" s="432" t="s">
        <v>381</v>
      </c>
      <c r="H1494" s="432" t="s">
        <v>1728</v>
      </c>
      <c r="I1494" s="432" t="s">
        <v>1728</v>
      </c>
      <c r="J1494" s="432" t="s">
        <v>1729</v>
      </c>
      <c r="K1494" s="432" t="s">
        <v>1730</v>
      </c>
      <c r="L1494" s="434">
        <v>182.55866497330641</v>
      </c>
      <c r="M1494" s="434">
        <v>4</v>
      </c>
      <c r="N1494" s="435">
        <v>730.23465989322563</v>
      </c>
    </row>
    <row r="1495" spans="1:14" ht="14.4" customHeight="1" x14ac:dyDescent="0.3">
      <c r="A1495" s="430" t="s">
        <v>2872</v>
      </c>
      <c r="B1495" s="431" t="s">
        <v>4031</v>
      </c>
      <c r="C1495" s="432" t="s">
        <v>2873</v>
      </c>
      <c r="D1495" s="433" t="s">
        <v>4052</v>
      </c>
      <c r="E1495" s="432" t="s">
        <v>388</v>
      </c>
      <c r="F1495" s="433" t="s">
        <v>4075</v>
      </c>
      <c r="G1495" s="432" t="s">
        <v>381</v>
      </c>
      <c r="H1495" s="432" t="s">
        <v>3427</v>
      </c>
      <c r="I1495" s="432" t="s">
        <v>394</v>
      </c>
      <c r="J1495" s="432" t="s">
        <v>3428</v>
      </c>
      <c r="K1495" s="432"/>
      <c r="L1495" s="434">
        <v>250.28000000000003</v>
      </c>
      <c r="M1495" s="434">
        <v>1</v>
      </c>
      <c r="N1495" s="435">
        <v>250.28000000000003</v>
      </c>
    </row>
    <row r="1496" spans="1:14" ht="14.4" customHeight="1" x14ac:dyDescent="0.3">
      <c r="A1496" s="430" t="s">
        <v>2872</v>
      </c>
      <c r="B1496" s="431" t="s">
        <v>4031</v>
      </c>
      <c r="C1496" s="432" t="s">
        <v>2873</v>
      </c>
      <c r="D1496" s="433" t="s">
        <v>4052</v>
      </c>
      <c r="E1496" s="432" t="s">
        <v>388</v>
      </c>
      <c r="F1496" s="433" t="s">
        <v>4075</v>
      </c>
      <c r="G1496" s="432" t="s">
        <v>381</v>
      </c>
      <c r="H1496" s="432" t="s">
        <v>3429</v>
      </c>
      <c r="I1496" s="432" t="s">
        <v>408</v>
      </c>
      <c r="J1496" s="432" t="s">
        <v>3430</v>
      </c>
      <c r="K1496" s="432" t="s">
        <v>3431</v>
      </c>
      <c r="L1496" s="434">
        <v>255.96583623731561</v>
      </c>
      <c r="M1496" s="434">
        <v>1</v>
      </c>
      <c r="N1496" s="435">
        <v>255.96583623731561</v>
      </c>
    </row>
    <row r="1497" spans="1:14" ht="14.4" customHeight="1" x14ac:dyDescent="0.3">
      <c r="A1497" s="430" t="s">
        <v>2872</v>
      </c>
      <c r="B1497" s="431" t="s">
        <v>4031</v>
      </c>
      <c r="C1497" s="432" t="s">
        <v>2873</v>
      </c>
      <c r="D1497" s="433" t="s">
        <v>4052</v>
      </c>
      <c r="E1497" s="432" t="s">
        <v>388</v>
      </c>
      <c r="F1497" s="433" t="s">
        <v>4075</v>
      </c>
      <c r="G1497" s="432" t="s">
        <v>381</v>
      </c>
      <c r="H1497" s="432" t="s">
        <v>1731</v>
      </c>
      <c r="I1497" s="432" t="s">
        <v>1731</v>
      </c>
      <c r="J1497" s="432" t="s">
        <v>1732</v>
      </c>
      <c r="K1497" s="432" t="s">
        <v>1733</v>
      </c>
      <c r="L1497" s="434">
        <v>81.900000000000006</v>
      </c>
      <c r="M1497" s="434">
        <v>1</v>
      </c>
      <c r="N1497" s="435">
        <v>81.900000000000006</v>
      </c>
    </row>
    <row r="1498" spans="1:14" ht="14.4" customHeight="1" x14ac:dyDescent="0.3">
      <c r="A1498" s="430" t="s">
        <v>2872</v>
      </c>
      <c r="B1498" s="431" t="s">
        <v>4031</v>
      </c>
      <c r="C1498" s="432" t="s">
        <v>2873</v>
      </c>
      <c r="D1498" s="433" t="s">
        <v>4052</v>
      </c>
      <c r="E1498" s="432" t="s">
        <v>388</v>
      </c>
      <c r="F1498" s="433" t="s">
        <v>4075</v>
      </c>
      <c r="G1498" s="432" t="s">
        <v>381</v>
      </c>
      <c r="H1498" s="432" t="s">
        <v>3432</v>
      </c>
      <c r="I1498" s="432" t="s">
        <v>3432</v>
      </c>
      <c r="J1498" s="432" t="s">
        <v>3345</v>
      </c>
      <c r="K1498" s="432" t="s">
        <v>1166</v>
      </c>
      <c r="L1498" s="434">
        <v>50.23</v>
      </c>
      <c r="M1498" s="434">
        <v>1</v>
      </c>
      <c r="N1498" s="435">
        <v>50.23</v>
      </c>
    </row>
    <row r="1499" spans="1:14" ht="14.4" customHeight="1" x14ac:dyDescent="0.3">
      <c r="A1499" s="430" t="s">
        <v>2872</v>
      </c>
      <c r="B1499" s="431" t="s">
        <v>4031</v>
      </c>
      <c r="C1499" s="432" t="s">
        <v>2873</v>
      </c>
      <c r="D1499" s="433" t="s">
        <v>4052</v>
      </c>
      <c r="E1499" s="432" t="s">
        <v>388</v>
      </c>
      <c r="F1499" s="433" t="s">
        <v>4075</v>
      </c>
      <c r="G1499" s="432" t="s">
        <v>381</v>
      </c>
      <c r="H1499" s="432" t="s">
        <v>3433</v>
      </c>
      <c r="I1499" s="432" t="s">
        <v>3433</v>
      </c>
      <c r="J1499" s="432" t="s">
        <v>782</v>
      </c>
      <c r="K1499" s="432" t="s">
        <v>3434</v>
      </c>
      <c r="L1499" s="434">
        <v>193.78</v>
      </c>
      <c r="M1499" s="434">
        <v>5</v>
      </c>
      <c r="N1499" s="435">
        <v>968.9</v>
      </c>
    </row>
    <row r="1500" spans="1:14" ht="14.4" customHeight="1" x14ac:dyDescent="0.3">
      <c r="A1500" s="430" t="s">
        <v>2872</v>
      </c>
      <c r="B1500" s="431" t="s">
        <v>4031</v>
      </c>
      <c r="C1500" s="432" t="s">
        <v>2873</v>
      </c>
      <c r="D1500" s="433" t="s">
        <v>4052</v>
      </c>
      <c r="E1500" s="432" t="s">
        <v>388</v>
      </c>
      <c r="F1500" s="433" t="s">
        <v>4075</v>
      </c>
      <c r="G1500" s="432" t="s">
        <v>381</v>
      </c>
      <c r="H1500" s="432" t="s">
        <v>3435</v>
      </c>
      <c r="I1500" s="432" t="s">
        <v>3435</v>
      </c>
      <c r="J1500" s="432" t="s">
        <v>3436</v>
      </c>
      <c r="K1500" s="432" t="s">
        <v>1681</v>
      </c>
      <c r="L1500" s="434">
        <v>180.20000000000002</v>
      </c>
      <c r="M1500" s="434">
        <v>1</v>
      </c>
      <c r="N1500" s="435">
        <v>180.20000000000002</v>
      </c>
    </row>
    <row r="1501" spans="1:14" ht="14.4" customHeight="1" x14ac:dyDescent="0.3">
      <c r="A1501" s="430" t="s">
        <v>2872</v>
      </c>
      <c r="B1501" s="431" t="s">
        <v>4031</v>
      </c>
      <c r="C1501" s="432" t="s">
        <v>2873</v>
      </c>
      <c r="D1501" s="433" t="s">
        <v>4052</v>
      </c>
      <c r="E1501" s="432" t="s">
        <v>388</v>
      </c>
      <c r="F1501" s="433" t="s">
        <v>4075</v>
      </c>
      <c r="G1501" s="432" t="s">
        <v>381</v>
      </c>
      <c r="H1501" s="432" t="s">
        <v>3437</v>
      </c>
      <c r="I1501" s="432" t="s">
        <v>3438</v>
      </c>
      <c r="J1501" s="432" t="s">
        <v>3439</v>
      </c>
      <c r="K1501" s="432" t="s">
        <v>3440</v>
      </c>
      <c r="L1501" s="434">
        <v>66.400000000000006</v>
      </c>
      <c r="M1501" s="434">
        <v>1</v>
      </c>
      <c r="N1501" s="435">
        <v>66.400000000000006</v>
      </c>
    </row>
    <row r="1502" spans="1:14" ht="14.4" customHeight="1" x14ac:dyDescent="0.3">
      <c r="A1502" s="430" t="s">
        <v>2872</v>
      </c>
      <c r="B1502" s="431" t="s">
        <v>4031</v>
      </c>
      <c r="C1502" s="432" t="s">
        <v>2873</v>
      </c>
      <c r="D1502" s="433" t="s">
        <v>4052</v>
      </c>
      <c r="E1502" s="432" t="s">
        <v>388</v>
      </c>
      <c r="F1502" s="433" t="s">
        <v>4075</v>
      </c>
      <c r="G1502" s="432" t="s">
        <v>381</v>
      </c>
      <c r="H1502" s="432" t="s">
        <v>1742</v>
      </c>
      <c r="I1502" s="432" t="s">
        <v>1742</v>
      </c>
      <c r="J1502" s="432" t="s">
        <v>1743</v>
      </c>
      <c r="K1502" s="432" t="s">
        <v>1744</v>
      </c>
      <c r="L1502" s="434">
        <v>167.66</v>
      </c>
      <c r="M1502" s="434">
        <v>1</v>
      </c>
      <c r="N1502" s="435">
        <v>167.66</v>
      </c>
    </row>
    <row r="1503" spans="1:14" ht="14.4" customHeight="1" x14ac:dyDescent="0.3">
      <c r="A1503" s="430" t="s">
        <v>2872</v>
      </c>
      <c r="B1503" s="431" t="s">
        <v>4031</v>
      </c>
      <c r="C1503" s="432" t="s">
        <v>2873</v>
      </c>
      <c r="D1503" s="433" t="s">
        <v>4052</v>
      </c>
      <c r="E1503" s="432" t="s">
        <v>388</v>
      </c>
      <c r="F1503" s="433" t="s">
        <v>4075</v>
      </c>
      <c r="G1503" s="432" t="s">
        <v>381</v>
      </c>
      <c r="H1503" s="432" t="s">
        <v>3441</v>
      </c>
      <c r="I1503" s="432" t="s">
        <v>3441</v>
      </c>
      <c r="J1503" s="432" t="s">
        <v>3442</v>
      </c>
      <c r="K1503" s="432" t="s">
        <v>3443</v>
      </c>
      <c r="L1503" s="434">
        <v>1360.0448099062723</v>
      </c>
      <c r="M1503" s="434">
        <v>36</v>
      </c>
      <c r="N1503" s="435">
        <v>48961.613156625805</v>
      </c>
    </row>
    <row r="1504" spans="1:14" ht="14.4" customHeight="1" x14ac:dyDescent="0.3">
      <c r="A1504" s="430" t="s">
        <v>2872</v>
      </c>
      <c r="B1504" s="431" t="s">
        <v>4031</v>
      </c>
      <c r="C1504" s="432" t="s">
        <v>2873</v>
      </c>
      <c r="D1504" s="433" t="s">
        <v>4052</v>
      </c>
      <c r="E1504" s="432" t="s">
        <v>388</v>
      </c>
      <c r="F1504" s="433" t="s">
        <v>4075</v>
      </c>
      <c r="G1504" s="432" t="s">
        <v>381</v>
      </c>
      <c r="H1504" s="432" t="s">
        <v>3444</v>
      </c>
      <c r="I1504" s="432" t="s">
        <v>394</v>
      </c>
      <c r="J1504" s="432" t="s">
        <v>3445</v>
      </c>
      <c r="K1504" s="432" t="s">
        <v>3446</v>
      </c>
      <c r="L1504" s="434">
        <v>42.669999999999987</v>
      </c>
      <c r="M1504" s="434">
        <v>1</v>
      </c>
      <c r="N1504" s="435">
        <v>42.669999999999987</v>
      </c>
    </row>
    <row r="1505" spans="1:14" ht="14.4" customHeight="1" x14ac:dyDescent="0.3">
      <c r="A1505" s="430" t="s">
        <v>2872</v>
      </c>
      <c r="B1505" s="431" t="s">
        <v>4031</v>
      </c>
      <c r="C1505" s="432" t="s">
        <v>2873</v>
      </c>
      <c r="D1505" s="433" t="s">
        <v>4052</v>
      </c>
      <c r="E1505" s="432" t="s">
        <v>388</v>
      </c>
      <c r="F1505" s="433" t="s">
        <v>4075</v>
      </c>
      <c r="G1505" s="432" t="s">
        <v>381</v>
      </c>
      <c r="H1505" s="432" t="s">
        <v>3447</v>
      </c>
      <c r="I1505" s="432" t="s">
        <v>394</v>
      </c>
      <c r="J1505" s="432" t="s">
        <v>3448</v>
      </c>
      <c r="K1505" s="432"/>
      <c r="L1505" s="434">
        <v>88.499999999999972</v>
      </c>
      <c r="M1505" s="434">
        <v>20</v>
      </c>
      <c r="N1505" s="435">
        <v>1769.9999999999995</v>
      </c>
    </row>
    <row r="1506" spans="1:14" ht="14.4" customHeight="1" x14ac:dyDescent="0.3">
      <c r="A1506" s="430" t="s">
        <v>2872</v>
      </c>
      <c r="B1506" s="431" t="s">
        <v>4031</v>
      </c>
      <c r="C1506" s="432" t="s">
        <v>2873</v>
      </c>
      <c r="D1506" s="433" t="s">
        <v>4052</v>
      </c>
      <c r="E1506" s="432" t="s">
        <v>388</v>
      </c>
      <c r="F1506" s="433" t="s">
        <v>4075</v>
      </c>
      <c r="G1506" s="432" t="s">
        <v>381</v>
      </c>
      <c r="H1506" s="432" t="s">
        <v>2629</v>
      </c>
      <c r="I1506" s="432" t="s">
        <v>2629</v>
      </c>
      <c r="J1506" s="432" t="s">
        <v>2630</v>
      </c>
      <c r="K1506" s="432" t="s">
        <v>2631</v>
      </c>
      <c r="L1506" s="434">
        <v>622.59612037705324</v>
      </c>
      <c r="M1506" s="434">
        <v>545</v>
      </c>
      <c r="N1506" s="435">
        <v>339314.88560549403</v>
      </c>
    </row>
    <row r="1507" spans="1:14" ht="14.4" customHeight="1" x14ac:dyDescent="0.3">
      <c r="A1507" s="430" t="s">
        <v>2872</v>
      </c>
      <c r="B1507" s="431" t="s">
        <v>4031</v>
      </c>
      <c r="C1507" s="432" t="s">
        <v>2873</v>
      </c>
      <c r="D1507" s="433" t="s">
        <v>4052</v>
      </c>
      <c r="E1507" s="432" t="s">
        <v>388</v>
      </c>
      <c r="F1507" s="433" t="s">
        <v>4075</v>
      </c>
      <c r="G1507" s="432" t="s">
        <v>381</v>
      </c>
      <c r="H1507" s="432" t="s">
        <v>3449</v>
      </c>
      <c r="I1507" s="432" t="s">
        <v>3449</v>
      </c>
      <c r="J1507" s="432" t="s">
        <v>3450</v>
      </c>
      <c r="K1507" s="432" t="s">
        <v>3451</v>
      </c>
      <c r="L1507" s="434">
        <v>94.439999999999969</v>
      </c>
      <c r="M1507" s="434">
        <v>2</v>
      </c>
      <c r="N1507" s="435">
        <v>188.87999999999994</v>
      </c>
    </row>
    <row r="1508" spans="1:14" ht="14.4" customHeight="1" x14ac:dyDescent="0.3">
      <c r="A1508" s="430" t="s">
        <v>2872</v>
      </c>
      <c r="B1508" s="431" t="s">
        <v>4031</v>
      </c>
      <c r="C1508" s="432" t="s">
        <v>2873</v>
      </c>
      <c r="D1508" s="433" t="s">
        <v>4052</v>
      </c>
      <c r="E1508" s="432" t="s">
        <v>388</v>
      </c>
      <c r="F1508" s="433" t="s">
        <v>4075</v>
      </c>
      <c r="G1508" s="432" t="s">
        <v>381</v>
      </c>
      <c r="H1508" s="432" t="s">
        <v>1750</v>
      </c>
      <c r="I1508" s="432" t="s">
        <v>1750</v>
      </c>
      <c r="J1508" s="432" t="s">
        <v>1722</v>
      </c>
      <c r="K1508" s="432" t="s">
        <v>1723</v>
      </c>
      <c r="L1508" s="434">
        <v>72.879774616369858</v>
      </c>
      <c r="M1508" s="434">
        <v>5</v>
      </c>
      <c r="N1508" s="435">
        <v>364.39887308184927</v>
      </c>
    </row>
    <row r="1509" spans="1:14" ht="14.4" customHeight="1" x14ac:dyDescent="0.3">
      <c r="A1509" s="430" t="s">
        <v>2872</v>
      </c>
      <c r="B1509" s="431" t="s">
        <v>4031</v>
      </c>
      <c r="C1509" s="432" t="s">
        <v>2873</v>
      </c>
      <c r="D1509" s="433" t="s">
        <v>4052</v>
      </c>
      <c r="E1509" s="432" t="s">
        <v>388</v>
      </c>
      <c r="F1509" s="433" t="s">
        <v>4075</v>
      </c>
      <c r="G1509" s="432" t="s">
        <v>381</v>
      </c>
      <c r="H1509" s="432" t="s">
        <v>3452</v>
      </c>
      <c r="I1509" s="432" t="s">
        <v>3452</v>
      </c>
      <c r="J1509" s="432" t="s">
        <v>3453</v>
      </c>
      <c r="K1509" s="432" t="s">
        <v>3454</v>
      </c>
      <c r="L1509" s="434">
        <v>11.318999999999997</v>
      </c>
      <c r="M1509" s="434">
        <v>6</v>
      </c>
      <c r="N1509" s="435">
        <v>67.913999999999987</v>
      </c>
    </row>
    <row r="1510" spans="1:14" ht="14.4" customHeight="1" x14ac:dyDescent="0.3">
      <c r="A1510" s="430" t="s">
        <v>2872</v>
      </c>
      <c r="B1510" s="431" t="s">
        <v>4031</v>
      </c>
      <c r="C1510" s="432" t="s">
        <v>2873</v>
      </c>
      <c r="D1510" s="433" t="s">
        <v>4052</v>
      </c>
      <c r="E1510" s="432" t="s">
        <v>388</v>
      </c>
      <c r="F1510" s="433" t="s">
        <v>4075</v>
      </c>
      <c r="G1510" s="432" t="s">
        <v>381</v>
      </c>
      <c r="H1510" s="432" t="s">
        <v>3455</v>
      </c>
      <c r="I1510" s="432" t="s">
        <v>3455</v>
      </c>
      <c r="J1510" s="432" t="s">
        <v>3456</v>
      </c>
      <c r="K1510" s="432" t="s">
        <v>3457</v>
      </c>
      <c r="L1510" s="434">
        <v>0</v>
      </c>
      <c r="M1510" s="434">
        <v>0</v>
      </c>
      <c r="N1510" s="435">
        <v>0</v>
      </c>
    </row>
    <row r="1511" spans="1:14" ht="14.4" customHeight="1" x14ac:dyDescent="0.3">
      <c r="A1511" s="430" t="s">
        <v>2872</v>
      </c>
      <c r="B1511" s="431" t="s">
        <v>4031</v>
      </c>
      <c r="C1511" s="432" t="s">
        <v>2873</v>
      </c>
      <c r="D1511" s="433" t="s">
        <v>4052</v>
      </c>
      <c r="E1511" s="432" t="s">
        <v>388</v>
      </c>
      <c r="F1511" s="433" t="s">
        <v>4075</v>
      </c>
      <c r="G1511" s="432" t="s">
        <v>381</v>
      </c>
      <c r="H1511" s="432" t="s">
        <v>3458</v>
      </c>
      <c r="I1511" s="432" t="s">
        <v>3458</v>
      </c>
      <c r="J1511" s="432" t="s">
        <v>3459</v>
      </c>
      <c r="K1511" s="432" t="s">
        <v>3460</v>
      </c>
      <c r="L1511" s="434">
        <v>292.4192830594543</v>
      </c>
      <c r="M1511" s="434">
        <v>9</v>
      </c>
      <c r="N1511" s="435">
        <v>2631.7735475350887</v>
      </c>
    </row>
    <row r="1512" spans="1:14" ht="14.4" customHeight="1" x14ac:dyDescent="0.3">
      <c r="A1512" s="430" t="s">
        <v>2872</v>
      </c>
      <c r="B1512" s="431" t="s">
        <v>4031</v>
      </c>
      <c r="C1512" s="432" t="s">
        <v>2873</v>
      </c>
      <c r="D1512" s="433" t="s">
        <v>4052</v>
      </c>
      <c r="E1512" s="432" t="s">
        <v>388</v>
      </c>
      <c r="F1512" s="433" t="s">
        <v>4075</v>
      </c>
      <c r="G1512" s="432" t="s">
        <v>381</v>
      </c>
      <c r="H1512" s="432" t="s">
        <v>3461</v>
      </c>
      <c r="I1512" s="432" t="s">
        <v>3462</v>
      </c>
      <c r="J1512" s="432" t="s">
        <v>3463</v>
      </c>
      <c r="K1512" s="432" t="s">
        <v>3464</v>
      </c>
      <c r="L1512" s="434">
        <v>473.97</v>
      </c>
      <c r="M1512" s="434">
        <v>1</v>
      </c>
      <c r="N1512" s="435">
        <v>473.97</v>
      </c>
    </row>
    <row r="1513" spans="1:14" ht="14.4" customHeight="1" x14ac:dyDescent="0.3">
      <c r="A1513" s="430" t="s">
        <v>2872</v>
      </c>
      <c r="B1513" s="431" t="s">
        <v>4031</v>
      </c>
      <c r="C1513" s="432" t="s">
        <v>2873</v>
      </c>
      <c r="D1513" s="433" t="s">
        <v>4052</v>
      </c>
      <c r="E1513" s="432" t="s">
        <v>388</v>
      </c>
      <c r="F1513" s="433" t="s">
        <v>4075</v>
      </c>
      <c r="G1513" s="432" t="s">
        <v>381</v>
      </c>
      <c r="H1513" s="432" t="s">
        <v>1753</v>
      </c>
      <c r="I1513" s="432" t="s">
        <v>1753</v>
      </c>
      <c r="J1513" s="432" t="s">
        <v>1722</v>
      </c>
      <c r="K1513" s="432" t="s">
        <v>1754</v>
      </c>
      <c r="L1513" s="434">
        <v>28.599999999999991</v>
      </c>
      <c r="M1513" s="434">
        <v>2</v>
      </c>
      <c r="N1513" s="435">
        <v>57.199999999999982</v>
      </c>
    </row>
    <row r="1514" spans="1:14" ht="14.4" customHeight="1" x14ac:dyDescent="0.3">
      <c r="A1514" s="430" t="s">
        <v>2872</v>
      </c>
      <c r="B1514" s="431" t="s">
        <v>4031</v>
      </c>
      <c r="C1514" s="432" t="s">
        <v>2873</v>
      </c>
      <c r="D1514" s="433" t="s">
        <v>4052</v>
      </c>
      <c r="E1514" s="432" t="s">
        <v>388</v>
      </c>
      <c r="F1514" s="433" t="s">
        <v>4075</v>
      </c>
      <c r="G1514" s="432" t="s">
        <v>381</v>
      </c>
      <c r="H1514" s="432" t="s">
        <v>3465</v>
      </c>
      <c r="I1514" s="432" t="s">
        <v>3466</v>
      </c>
      <c r="J1514" s="432" t="s">
        <v>3467</v>
      </c>
      <c r="K1514" s="432" t="s">
        <v>3468</v>
      </c>
      <c r="L1514" s="434">
        <v>372.67000000000019</v>
      </c>
      <c r="M1514" s="434">
        <v>1</v>
      </c>
      <c r="N1514" s="435">
        <v>372.67000000000019</v>
      </c>
    </row>
    <row r="1515" spans="1:14" ht="14.4" customHeight="1" x14ac:dyDescent="0.3">
      <c r="A1515" s="430" t="s">
        <v>2872</v>
      </c>
      <c r="B1515" s="431" t="s">
        <v>4031</v>
      </c>
      <c r="C1515" s="432" t="s">
        <v>2873</v>
      </c>
      <c r="D1515" s="433" t="s">
        <v>4052</v>
      </c>
      <c r="E1515" s="432" t="s">
        <v>388</v>
      </c>
      <c r="F1515" s="433" t="s">
        <v>4075</v>
      </c>
      <c r="G1515" s="432" t="s">
        <v>381</v>
      </c>
      <c r="H1515" s="432" t="s">
        <v>3469</v>
      </c>
      <c r="I1515" s="432" t="s">
        <v>394</v>
      </c>
      <c r="J1515" s="432" t="s">
        <v>3470</v>
      </c>
      <c r="K1515" s="432"/>
      <c r="L1515" s="434">
        <v>107.76000000000008</v>
      </c>
      <c r="M1515" s="434">
        <v>1</v>
      </c>
      <c r="N1515" s="435">
        <v>107.76000000000008</v>
      </c>
    </row>
    <row r="1516" spans="1:14" ht="14.4" customHeight="1" x14ac:dyDescent="0.3">
      <c r="A1516" s="430" t="s">
        <v>2872</v>
      </c>
      <c r="B1516" s="431" t="s">
        <v>4031</v>
      </c>
      <c r="C1516" s="432" t="s">
        <v>2873</v>
      </c>
      <c r="D1516" s="433" t="s">
        <v>4052</v>
      </c>
      <c r="E1516" s="432" t="s">
        <v>388</v>
      </c>
      <c r="F1516" s="433" t="s">
        <v>4075</v>
      </c>
      <c r="G1516" s="432" t="s">
        <v>381</v>
      </c>
      <c r="H1516" s="432" t="s">
        <v>3471</v>
      </c>
      <c r="I1516" s="432" t="s">
        <v>3471</v>
      </c>
      <c r="J1516" s="432" t="s">
        <v>3472</v>
      </c>
      <c r="K1516" s="432" t="s">
        <v>3473</v>
      </c>
      <c r="L1516" s="434">
        <v>120.64000000000001</v>
      </c>
      <c r="M1516" s="434">
        <v>2</v>
      </c>
      <c r="N1516" s="435">
        <v>241.28000000000003</v>
      </c>
    </row>
    <row r="1517" spans="1:14" ht="14.4" customHeight="1" x14ac:dyDescent="0.3">
      <c r="A1517" s="430" t="s">
        <v>2872</v>
      </c>
      <c r="B1517" s="431" t="s">
        <v>4031</v>
      </c>
      <c r="C1517" s="432" t="s">
        <v>2873</v>
      </c>
      <c r="D1517" s="433" t="s">
        <v>4052</v>
      </c>
      <c r="E1517" s="432" t="s">
        <v>388</v>
      </c>
      <c r="F1517" s="433" t="s">
        <v>4075</v>
      </c>
      <c r="G1517" s="432" t="s">
        <v>381</v>
      </c>
      <c r="H1517" s="432" t="s">
        <v>3474</v>
      </c>
      <c r="I1517" s="432" t="s">
        <v>3474</v>
      </c>
      <c r="J1517" s="432" t="s">
        <v>3475</v>
      </c>
      <c r="K1517" s="432" t="s">
        <v>3476</v>
      </c>
      <c r="L1517" s="434">
        <v>2185.44</v>
      </c>
      <c r="M1517" s="434">
        <v>1</v>
      </c>
      <c r="N1517" s="435">
        <v>2185.44</v>
      </c>
    </row>
    <row r="1518" spans="1:14" ht="14.4" customHeight="1" x14ac:dyDescent="0.3">
      <c r="A1518" s="430" t="s">
        <v>2872</v>
      </c>
      <c r="B1518" s="431" t="s">
        <v>4031</v>
      </c>
      <c r="C1518" s="432" t="s">
        <v>2873</v>
      </c>
      <c r="D1518" s="433" t="s">
        <v>4052</v>
      </c>
      <c r="E1518" s="432" t="s">
        <v>388</v>
      </c>
      <c r="F1518" s="433" t="s">
        <v>4075</v>
      </c>
      <c r="G1518" s="432" t="s">
        <v>381</v>
      </c>
      <c r="H1518" s="432" t="s">
        <v>3477</v>
      </c>
      <c r="I1518" s="432" t="s">
        <v>3478</v>
      </c>
      <c r="J1518" s="432" t="s">
        <v>3479</v>
      </c>
      <c r="K1518" s="432" t="s">
        <v>3480</v>
      </c>
      <c r="L1518" s="434">
        <v>48.650000000000027</v>
      </c>
      <c r="M1518" s="434">
        <v>1</v>
      </c>
      <c r="N1518" s="435">
        <v>48.650000000000027</v>
      </c>
    </row>
    <row r="1519" spans="1:14" ht="14.4" customHeight="1" x14ac:dyDescent="0.3">
      <c r="A1519" s="430" t="s">
        <v>2872</v>
      </c>
      <c r="B1519" s="431" t="s">
        <v>4031</v>
      </c>
      <c r="C1519" s="432" t="s">
        <v>2873</v>
      </c>
      <c r="D1519" s="433" t="s">
        <v>4052</v>
      </c>
      <c r="E1519" s="432" t="s">
        <v>388</v>
      </c>
      <c r="F1519" s="433" t="s">
        <v>4075</v>
      </c>
      <c r="G1519" s="432" t="s">
        <v>381</v>
      </c>
      <c r="H1519" s="432" t="s">
        <v>3481</v>
      </c>
      <c r="I1519" s="432" t="s">
        <v>3481</v>
      </c>
      <c r="J1519" s="432" t="s">
        <v>3482</v>
      </c>
      <c r="K1519" s="432" t="s">
        <v>3483</v>
      </c>
      <c r="L1519" s="434">
        <v>785.39999999999986</v>
      </c>
      <c r="M1519" s="434">
        <v>2</v>
      </c>
      <c r="N1519" s="435">
        <v>1570.7999999999997</v>
      </c>
    </row>
    <row r="1520" spans="1:14" ht="14.4" customHeight="1" x14ac:dyDescent="0.3">
      <c r="A1520" s="430" t="s">
        <v>2872</v>
      </c>
      <c r="B1520" s="431" t="s">
        <v>4031</v>
      </c>
      <c r="C1520" s="432" t="s">
        <v>2873</v>
      </c>
      <c r="D1520" s="433" t="s">
        <v>4052</v>
      </c>
      <c r="E1520" s="432" t="s">
        <v>388</v>
      </c>
      <c r="F1520" s="433" t="s">
        <v>4075</v>
      </c>
      <c r="G1520" s="432" t="s">
        <v>1764</v>
      </c>
      <c r="H1520" s="432" t="s">
        <v>1765</v>
      </c>
      <c r="I1520" s="432" t="s">
        <v>1765</v>
      </c>
      <c r="J1520" s="432" t="s">
        <v>1766</v>
      </c>
      <c r="K1520" s="432" t="s">
        <v>1767</v>
      </c>
      <c r="L1520" s="434">
        <v>14.879999999999999</v>
      </c>
      <c r="M1520" s="434">
        <v>1</v>
      </c>
      <c r="N1520" s="435">
        <v>14.879999999999999</v>
      </c>
    </row>
    <row r="1521" spans="1:14" ht="14.4" customHeight="1" x14ac:dyDescent="0.3">
      <c r="A1521" s="430" t="s">
        <v>2872</v>
      </c>
      <c r="B1521" s="431" t="s">
        <v>4031</v>
      </c>
      <c r="C1521" s="432" t="s">
        <v>2873</v>
      </c>
      <c r="D1521" s="433" t="s">
        <v>4052</v>
      </c>
      <c r="E1521" s="432" t="s">
        <v>388</v>
      </c>
      <c r="F1521" s="433" t="s">
        <v>4075</v>
      </c>
      <c r="G1521" s="432" t="s">
        <v>1764</v>
      </c>
      <c r="H1521" s="432" t="s">
        <v>1771</v>
      </c>
      <c r="I1521" s="432" t="s">
        <v>1772</v>
      </c>
      <c r="J1521" s="432" t="s">
        <v>1773</v>
      </c>
      <c r="K1521" s="432" t="s">
        <v>1774</v>
      </c>
      <c r="L1521" s="434">
        <v>34.749999999999993</v>
      </c>
      <c r="M1521" s="434">
        <v>43</v>
      </c>
      <c r="N1521" s="435">
        <v>1494.2499999999998</v>
      </c>
    </row>
    <row r="1522" spans="1:14" ht="14.4" customHeight="1" x14ac:dyDescent="0.3">
      <c r="A1522" s="430" t="s">
        <v>2872</v>
      </c>
      <c r="B1522" s="431" t="s">
        <v>4031</v>
      </c>
      <c r="C1522" s="432" t="s">
        <v>2873</v>
      </c>
      <c r="D1522" s="433" t="s">
        <v>4052</v>
      </c>
      <c r="E1522" s="432" t="s">
        <v>388</v>
      </c>
      <c r="F1522" s="433" t="s">
        <v>4075</v>
      </c>
      <c r="G1522" s="432" t="s">
        <v>1764</v>
      </c>
      <c r="H1522" s="432" t="s">
        <v>3484</v>
      </c>
      <c r="I1522" s="432" t="s">
        <v>3485</v>
      </c>
      <c r="J1522" s="432" t="s">
        <v>1570</v>
      </c>
      <c r="K1522" s="432" t="s">
        <v>2252</v>
      </c>
      <c r="L1522" s="434">
        <v>105.05999999999997</v>
      </c>
      <c r="M1522" s="434">
        <v>2</v>
      </c>
      <c r="N1522" s="435">
        <v>210.11999999999995</v>
      </c>
    </row>
    <row r="1523" spans="1:14" ht="14.4" customHeight="1" x14ac:dyDescent="0.3">
      <c r="A1523" s="430" t="s">
        <v>2872</v>
      </c>
      <c r="B1523" s="431" t="s">
        <v>4031</v>
      </c>
      <c r="C1523" s="432" t="s">
        <v>2873</v>
      </c>
      <c r="D1523" s="433" t="s">
        <v>4052</v>
      </c>
      <c r="E1523" s="432" t="s">
        <v>388</v>
      </c>
      <c r="F1523" s="433" t="s">
        <v>4075</v>
      </c>
      <c r="G1523" s="432" t="s">
        <v>1764</v>
      </c>
      <c r="H1523" s="432" t="s">
        <v>1775</v>
      </c>
      <c r="I1523" s="432" t="s">
        <v>1776</v>
      </c>
      <c r="J1523" s="432" t="s">
        <v>1777</v>
      </c>
      <c r="K1523" s="432" t="s">
        <v>1778</v>
      </c>
      <c r="L1523" s="434">
        <v>45.19</v>
      </c>
      <c r="M1523" s="434">
        <v>1</v>
      </c>
      <c r="N1523" s="435">
        <v>45.19</v>
      </c>
    </row>
    <row r="1524" spans="1:14" ht="14.4" customHeight="1" x14ac:dyDescent="0.3">
      <c r="A1524" s="430" t="s">
        <v>2872</v>
      </c>
      <c r="B1524" s="431" t="s">
        <v>4031</v>
      </c>
      <c r="C1524" s="432" t="s">
        <v>2873</v>
      </c>
      <c r="D1524" s="433" t="s">
        <v>4052</v>
      </c>
      <c r="E1524" s="432" t="s">
        <v>388</v>
      </c>
      <c r="F1524" s="433" t="s">
        <v>4075</v>
      </c>
      <c r="G1524" s="432" t="s">
        <v>1764</v>
      </c>
      <c r="H1524" s="432" t="s">
        <v>1779</v>
      </c>
      <c r="I1524" s="432" t="s">
        <v>1780</v>
      </c>
      <c r="J1524" s="432" t="s">
        <v>1777</v>
      </c>
      <c r="K1524" s="432" t="s">
        <v>1781</v>
      </c>
      <c r="L1524" s="434">
        <v>90.380000000000081</v>
      </c>
      <c r="M1524" s="434">
        <v>1</v>
      </c>
      <c r="N1524" s="435">
        <v>90.380000000000081</v>
      </c>
    </row>
    <row r="1525" spans="1:14" ht="14.4" customHeight="1" x14ac:dyDescent="0.3">
      <c r="A1525" s="430" t="s">
        <v>2872</v>
      </c>
      <c r="B1525" s="431" t="s">
        <v>4031</v>
      </c>
      <c r="C1525" s="432" t="s">
        <v>2873</v>
      </c>
      <c r="D1525" s="433" t="s">
        <v>4052</v>
      </c>
      <c r="E1525" s="432" t="s">
        <v>388</v>
      </c>
      <c r="F1525" s="433" t="s">
        <v>4075</v>
      </c>
      <c r="G1525" s="432" t="s">
        <v>1764</v>
      </c>
      <c r="H1525" s="432" t="s">
        <v>1782</v>
      </c>
      <c r="I1525" s="432" t="s">
        <v>1783</v>
      </c>
      <c r="J1525" s="432" t="s">
        <v>1784</v>
      </c>
      <c r="K1525" s="432" t="s">
        <v>1785</v>
      </c>
      <c r="L1525" s="434">
        <v>98.600000000000023</v>
      </c>
      <c r="M1525" s="434">
        <v>1</v>
      </c>
      <c r="N1525" s="435">
        <v>98.600000000000023</v>
      </c>
    </row>
    <row r="1526" spans="1:14" ht="14.4" customHeight="1" x14ac:dyDescent="0.3">
      <c r="A1526" s="430" t="s">
        <v>2872</v>
      </c>
      <c r="B1526" s="431" t="s">
        <v>4031</v>
      </c>
      <c r="C1526" s="432" t="s">
        <v>2873</v>
      </c>
      <c r="D1526" s="433" t="s">
        <v>4052</v>
      </c>
      <c r="E1526" s="432" t="s">
        <v>388</v>
      </c>
      <c r="F1526" s="433" t="s">
        <v>4075</v>
      </c>
      <c r="G1526" s="432" t="s">
        <v>1764</v>
      </c>
      <c r="H1526" s="432" t="s">
        <v>1786</v>
      </c>
      <c r="I1526" s="432" t="s">
        <v>1787</v>
      </c>
      <c r="J1526" s="432" t="s">
        <v>1788</v>
      </c>
      <c r="K1526" s="432" t="s">
        <v>1789</v>
      </c>
      <c r="L1526" s="434">
        <v>60.429999999999993</v>
      </c>
      <c r="M1526" s="434">
        <v>1</v>
      </c>
      <c r="N1526" s="435">
        <v>60.429999999999993</v>
      </c>
    </row>
    <row r="1527" spans="1:14" ht="14.4" customHeight="1" x14ac:dyDescent="0.3">
      <c r="A1527" s="430" t="s">
        <v>2872</v>
      </c>
      <c r="B1527" s="431" t="s">
        <v>4031</v>
      </c>
      <c r="C1527" s="432" t="s">
        <v>2873</v>
      </c>
      <c r="D1527" s="433" t="s">
        <v>4052</v>
      </c>
      <c r="E1527" s="432" t="s">
        <v>388</v>
      </c>
      <c r="F1527" s="433" t="s">
        <v>4075</v>
      </c>
      <c r="G1527" s="432" t="s">
        <v>1764</v>
      </c>
      <c r="H1527" s="432" t="s">
        <v>3486</v>
      </c>
      <c r="I1527" s="432" t="s">
        <v>3487</v>
      </c>
      <c r="J1527" s="432" t="s">
        <v>3488</v>
      </c>
      <c r="K1527" s="432" t="s">
        <v>1328</v>
      </c>
      <c r="L1527" s="434">
        <v>29.300162050858336</v>
      </c>
      <c r="M1527" s="434">
        <v>1</v>
      </c>
      <c r="N1527" s="435">
        <v>29.300162050858336</v>
      </c>
    </row>
    <row r="1528" spans="1:14" ht="14.4" customHeight="1" x14ac:dyDescent="0.3">
      <c r="A1528" s="430" t="s">
        <v>2872</v>
      </c>
      <c r="B1528" s="431" t="s">
        <v>4031</v>
      </c>
      <c r="C1528" s="432" t="s">
        <v>2873</v>
      </c>
      <c r="D1528" s="433" t="s">
        <v>4052</v>
      </c>
      <c r="E1528" s="432" t="s">
        <v>388</v>
      </c>
      <c r="F1528" s="433" t="s">
        <v>4075</v>
      </c>
      <c r="G1528" s="432" t="s">
        <v>1764</v>
      </c>
      <c r="H1528" s="432" t="s">
        <v>3489</v>
      </c>
      <c r="I1528" s="432" t="s">
        <v>3490</v>
      </c>
      <c r="J1528" s="432" t="s">
        <v>1977</v>
      </c>
      <c r="K1528" s="432" t="s">
        <v>3491</v>
      </c>
      <c r="L1528" s="434">
        <v>54.68</v>
      </c>
      <c r="M1528" s="434">
        <v>1</v>
      </c>
      <c r="N1528" s="435">
        <v>54.68</v>
      </c>
    </row>
    <row r="1529" spans="1:14" ht="14.4" customHeight="1" x14ac:dyDescent="0.3">
      <c r="A1529" s="430" t="s">
        <v>2872</v>
      </c>
      <c r="B1529" s="431" t="s">
        <v>4031</v>
      </c>
      <c r="C1529" s="432" t="s">
        <v>2873</v>
      </c>
      <c r="D1529" s="433" t="s">
        <v>4052</v>
      </c>
      <c r="E1529" s="432" t="s">
        <v>388</v>
      </c>
      <c r="F1529" s="433" t="s">
        <v>4075</v>
      </c>
      <c r="G1529" s="432" t="s">
        <v>1764</v>
      </c>
      <c r="H1529" s="432" t="s">
        <v>1807</v>
      </c>
      <c r="I1529" s="432" t="s">
        <v>1808</v>
      </c>
      <c r="J1529" s="432" t="s">
        <v>1809</v>
      </c>
      <c r="K1529" s="432" t="s">
        <v>1810</v>
      </c>
      <c r="L1529" s="434">
        <v>46.82</v>
      </c>
      <c r="M1529" s="434">
        <v>1</v>
      </c>
      <c r="N1529" s="435">
        <v>46.82</v>
      </c>
    </row>
    <row r="1530" spans="1:14" ht="14.4" customHeight="1" x14ac:dyDescent="0.3">
      <c r="A1530" s="430" t="s">
        <v>2872</v>
      </c>
      <c r="B1530" s="431" t="s">
        <v>4031</v>
      </c>
      <c r="C1530" s="432" t="s">
        <v>2873</v>
      </c>
      <c r="D1530" s="433" t="s">
        <v>4052</v>
      </c>
      <c r="E1530" s="432" t="s">
        <v>388</v>
      </c>
      <c r="F1530" s="433" t="s">
        <v>4075</v>
      </c>
      <c r="G1530" s="432" t="s">
        <v>1764</v>
      </c>
      <c r="H1530" s="432" t="s">
        <v>1811</v>
      </c>
      <c r="I1530" s="432" t="s">
        <v>1812</v>
      </c>
      <c r="J1530" s="432" t="s">
        <v>1813</v>
      </c>
      <c r="K1530" s="432" t="s">
        <v>757</v>
      </c>
      <c r="L1530" s="434">
        <v>44.753332965817712</v>
      </c>
      <c r="M1530" s="434">
        <v>3</v>
      </c>
      <c r="N1530" s="435">
        <v>134.25999889745313</v>
      </c>
    </row>
    <row r="1531" spans="1:14" ht="14.4" customHeight="1" x14ac:dyDescent="0.3">
      <c r="A1531" s="430" t="s">
        <v>2872</v>
      </c>
      <c r="B1531" s="431" t="s">
        <v>4031</v>
      </c>
      <c r="C1531" s="432" t="s">
        <v>2873</v>
      </c>
      <c r="D1531" s="433" t="s">
        <v>4052</v>
      </c>
      <c r="E1531" s="432" t="s">
        <v>388</v>
      </c>
      <c r="F1531" s="433" t="s">
        <v>4075</v>
      </c>
      <c r="G1531" s="432" t="s">
        <v>1764</v>
      </c>
      <c r="H1531" s="432" t="s">
        <v>1814</v>
      </c>
      <c r="I1531" s="432" t="s">
        <v>1815</v>
      </c>
      <c r="J1531" s="432" t="s">
        <v>1816</v>
      </c>
      <c r="K1531" s="432" t="s">
        <v>1817</v>
      </c>
      <c r="L1531" s="434">
        <v>52.649999999999977</v>
      </c>
      <c r="M1531" s="434">
        <v>1</v>
      </c>
      <c r="N1531" s="435">
        <v>52.649999999999977</v>
      </c>
    </row>
    <row r="1532" spans="1:14" ht="14.4" customHeight="1" x14ac:dyDescent="0.3">
      <c r="A1532" s="430" t="s">
        <v>2872</v>
      </c>
      <c r="B1532" s="431" t="s">
        <v>4031</v>
      </c>
      <c r="C1532" s="432" t="s">
        <v>2873</v>
      </c>
      <c r="D1532" s="433" t="s">
        <v>4052</v>
      </c>
      <c r="E1532" s="432" t="s">
        <v>388</v>
      </c>
      <c r="F1532" s="433" t="s">
        <v>4075</v>
      </c>
      <c r="G1532" s="432" t="s">
        <v>1764</v>
      </c>
      <c r="H1532" s="432" t="s">
        <v>1822</v>
      </c>
      <c r="I1532" s="432" t="s">
        <v>1823</v>
      </c>
      <c r="J1532" s="432" t="s">
        <v>1824</v>
      </c>
      <c r="K1532" s="432" t="s">
        <v>1585</v>
      </c>
      <c r="L1532" s="434">
        <v>42.96</v>
      </c>
      <c r="M1532" s="434">
        <v>2</v>
      </c>
      <c r="N1532" s="435">
        <v>85.92</v>
      </c>
    </row>
    <row r="1533" spans="1:14" ht="14.4" customHeight="1" x14ac:dyDescent="0.3">
      <c r="A1533" s="430" t="s">
        <v>2872</v>
      </c>
      <c r="B1533" s="431" t="s">
        <v>4031</v>
      </c>
      <c r="C1533" s="432" t="s">
        <v>2873</v>
      </c>
      <c r="D1533" s="433" t="s">
        <v>4052</v>
      </c>
      <c r="E1533" s="432" t="s">
        <v>388</v>
      </c>
      <c r="F1533" s="433" t="s">
        <v>4075</v>
      </c>
      <c r="G1533" s="432" t="s">
        <v>1764</v>
      </c>
      <c r="H1533" s="432" t="s">
        <v>3492</v>
      </c>
      <c r="I1533" s="432" t="s">
        <v>3493</v>
      </c>
      <c r="J1533" s="432" t="s">
        <v>3494</v>
      </c>
      <c r="K1533" s="432" t="s">
        <v>3495</v>
      </c>
      <c r="L1533" s="434">
        <v>3300</v>
      </c>
      <c r="M1533" s="434">
        <v>3</v>
      </c>
      <c r="N1533" s="435">
        <v>9900</v>
      </c>
    </row>
    <row r="1534" spans="1:14" ht="14.4" customHeight="1" x14ac:dyDescent="0.3">
      <c r="A1534" s="430" t="s">
        <v>2872</v>
      </c>
      <c r="B1534" s="431" t="s">
        <v>4031</v>
      </c>
      <c r="C1534" s="432" t="s">
        <v>2873</v>
      </c>
      <c r="D1534" s="433" t="s">
        <v>4052</v>
      </c>
      <c r="E1534" s="432" t="s">
        <v>388</v>
      </c>
      <c r="F1534" s="433" t="s">
        <v>4075</v>
      </c>
      <c r="G1534" s="432" t="s">
        <v>1764</v>
      </c>
      <c r="H1534" s="432" t="s">
        <v>1825</v>
      </c>
      <c r="I1534" s="432" t="s">
        <v>1826</v>
      </c>
      <c r="J1534" s="432" t="s">
        <v>1827</v>
      </c>
      <c r="K1534" s="432" t="s">
        <v>1828</v>
      </c>
      <c r="L1534" s="434">
        <v>49.319999999999986</v>
      </c>
      <c r="M1534" s="434">
        <v>3</v>
      </c>
      <c r="N1534" s="435">
        <v>147.95999999999995</v>
      </c>
    </row>
    <row r="1535" spans="1:14" ht="14.4" customHeight="1" x14ac:dyDescent="0.3">
      <c r="A1535" s="430" t="s">
        <v>2872</v>
      </c>
      <c r="B1535" s="431" t="s">
        <v>4031</v>
      </c>
      <c r="C1535" s="432" t="s">
        <v>2873</v>
      </c>
      <c r="D1535" s="433" t="s">
        <v>4052</v>
      </c>
      <c r="E1535" s="432" t="s">
        <v>388</v>
      </c>
      <c r="F1535" s="433" t="s">
        <v>4075</v>
      </c>
      <c r="G1535" s="432" t="s">
        <v>1764</v>
      </c>
      <c r="H1535" s="432" t="s">
        <v>1829</v>
      </c>
      <c r="I1535" s="432" t="s">
        <v>1830</v>
      </c>
      <c r="J1535" s="432" t="s">
        <v>1831</v>
      </c>
      <c r="K1535" s="432" t="s">
        <v>1832</v>
      </c>
      <c r="L1535" s="434">
        <v>36.179999221870716</v>
      </c>
      <c r="M1535" s="434">
        <v>2</v>
      </c>
      <c r="N1535" s="435">
        <v>72.359998443741432</v>
      </c>
    </row>
    <row r="1536" spans="1:14" ht="14.4" customHeight="1" x14ac:dyDescent="0.3">
      <c r="A1536" s="430" t="s">
        <v>2872</v>
      </c>
      <c r="B1536" s="431" t="s">
        <v>4031</v>
      </c>
      <c r="C1536" s="432" t="s">
        <v>2873</v>
      </c>
      <c r="D1536" s="433" t="s">
        <v>4052</v>
      </c>
      <c r="E1536" s="432" t="s">
        <v>388</v>
      </c>
      <c r="F1536" s="433" t="s">
        <v>4075</v>
      </c>
      <c r="G1536" s="432" t="s">
        <v>1764</v>
      </c>
      <c r="H1536" s="432" t="s">
        <v>1833</v>
      </c>
      <c r="I1536" s="432" t="s">
        <v>1834</v>
      </c>
      <c r="J1536" s="432" t="s">
        <v>1835</v>
      </c>
      <c r="K1536" s="432" t="s">
        <v>1836</v>
      </c>
      <c r="L1536" s="434">
        <v>79.503054864463792</v>
      </c>
      <c r="M1536" s="434">
        <v>36</v>
      </c>
      <c r="N1536" s="435">
        <v>2862.1099751206966</v>
      </c>
    </row>
    <row r="1537" spans="1:14" ht="14.4" customHeight="1" x14ac:dyDescent="0.3">
      <c r="A1537" s="430" t="s">
        <v>2872</v>
      </c>
      <c r="B1537" s="431" t="s">
        <v>4031</v>
      </c>
      <c r="C1537" s="432" t="s">
        <v>2873</v>
      </c>
      <c r="D1537" s="433" t="s">
        <v>4052</v>
      </c>
      <c r="E1537" s="432" t="s">
        <v>388</v>
      </c>
      <c r="F1537" s="433" t="s">
        <v>4075</v>
      </c>
      <c r="G1537" s="432" t="s">
        <v>1764</v>
      </c>
      <c r="H1537" s="432" t="s">
        <v>1845</v>
      </c>
      <c r="I1537" s="432" t="s">
        <v>1846</v>
      </c>
      <c r="J1537" s="432" t="s">
        <v>1843</v>
      </c>
      <c r="K1537" s="432" t="s">
        <v>1847</v>
      </c>
      <c r="L1537" s="434">
        <v>30.232000887467535</v>
      </c>
      <c r="M1537" s="434">
        <v>5</v>
      </c>
      <c r="N1537" s="435">
        <v>151.16000443733768</v>
      </c>
    </row>
    <row r="1538" spans="1:14" ht="14.4" customHeight="1" x14ac:dyDescent="0.3">
      <c r="A1538" s="430" t="s">
        <v>2872</v>
      </c>
      <c r="B1538" s="431" t="s">
        <v>4031</v>
      </c>
      <c r="C1538" s="432" t="s">
        <v>2873</v>
      </c>
      <c r="D1538" s="433" t="s">
        <v>4052</v>
      </c>
      <c r="E1538" s="432" t="s">
        <v>388</v>
      </c>
      <c r="F1538" s="433" t="s">
        <v>4075</v>
      </c>
      <c r="G1538" s="432" t="s">
        <v>1764</v>
      </c>
      <c r="H1538" s="432" t="s">
        <v>3496</v>
      </c>
      <c r="I1538" s="432" t="s">
        <v>3497</v>
      </c>
      <c r="J1538" s="432" t="s">
        <v>3498</v>
      </c>
      <c r="K1538" s="432" t="s">
        <v>3499</v>
      </c>
      <c r="L1538" s="434">
        <v>414.79</v>
      </c>
      <c r="M1538" s="434">
        <v>1</v>
      </c>
      <c r="N1538" s="435">
        <v>414.79</v>
      </c>
    </row>
    <row r="1539" spans="1:14" ht="14.4" customHeight="1" x14ac:dyDescent="0.3">
      <c r="A1539" s="430" t="s">
        <v>2872</v>
      </c>
      <c r="B1539" s="431" t="s">
        <v>4031</v>
      </c>
      <c r="C1539" s="432" t="s">
        <v>2873</v>
      </c>
      <c r="D1539" s="433" t="s">
        <v>4052</v>
      </c>
      <c r="E1539" s="432" t="s">
        <v>388</v>
      </c>
      <c r="F1539" s="433" t="s">
        <v>4075</v>
      </c>
      <c r="G1539" s="432" t="s">
        <v>1764</v>
      </c>
      <c r="H1539" s="432" t="s">
        <v>1851</v>
      </c>
      <c r="I1539" s="432" t="s">
        <v>1852</v>
      </c>
      <c r="J1539" s="432" t="s">
        <v>1853</v>
      </c>
      <c r="K1539" s="432" t="s">
        <v>1854</v>
      </c>
      <c r="L1539" s="434">
        <v>322.48999999999995</v>
      </c>
      <c r="M1539" s="434">
        <v>2</v>
      </c>
      <c r="N1539" s="435">
        <v>644.9799999999999</v>
      </c>
    </row>
    <row r="1540" spans="1:14" ht="14.4" customHeight="1" x14ac:dyDescent="0.3">
      <c r="A1540" s="430" t="s">
        <v>2872</v>
      </c>
      <c r="B1540" s="431" t="s">
        <v>4031</v>
      </c>
      <c r="C1540" s="432" t="s">
        <v>2873</v>
      </c>
      <c r="D1540" s="433" t="s">
        <v>4052</v>
      </c>
      <c r="E1540" s="432" t="s">
        <v>388</v>
      </c>
      <c r="F1540" s="433" t="s">
        <v>4075</v>
      </c>
      <c r="G1540" s="432" t="s">
        <v>1764</v>
      </c>
      <c r="H1540" s="432" t="s">
        <v>1859</v>
      </c>
      <c r="I1540" s="432" t="s">
        <v>1860</v>
      </c>
      <c r="J1540" s="432" t="s">
        <v>1861</v>
      </c>
      <c r="K1540" s="432" t="s">
        <v>873</v>
      </c>
      <c r="L1540" s="434">
        <v>46.99000000000003</v>
      </c>
      <c r="M1540" s="434">
        <v>1</v>
      </c>
      <c r="N1540" s="435">
        <v>46.99000000000003</v>
      </c>
    </row>
    <row r="1541" spans="1:14" ht="14.4" customHeight="1" x14ac:dyDescent="0.3">
      <c r="A1541" s="430" t="s">
        <v>2872</v>
      </c>
      <c r="B1541" s="431" t="s">
        <v>4031</v>
      </c>
      <c r="C1541" s="432" t="s">
        <v>2873</v>
      </c>
      <c r="D1541" s="433" t="s">
        <v>4052</v>
      </c>
      <c r="E1541" s="432" t="s">
        <v>388</v>
      </c>
      <c r="F1541" s="433" t="s">
        <v>4075</v>
      </c>
      <c r="G1541" s="432" t="s">
        <v>1764</v>
      </c>
      <c r="H1541" s="432" t="s">
        <v>3500</v>
      </c>
      <c r="I1541" s="432" t="s">
        <v>3501</v>
      </c>
      <c r="J1541" s="432" t="s">
        <v>3502</v>
      </c>
      <c r="K1541" s="432" t="s">
        <v>3503</v>
      </c>
      <c r="L1541" s="434">
        <v>61.009999999999991</v>
      </c>
      <c r="M1541" s="434">
        <v>3</v>
      </c>
      <c r="N1541" s="435">
        <v>183.02999999999997</v>
      </c>
    </row>
    <row r="1542" spans="1:14" ht="14.4" customHeight="1" x14ac:dyDescent="0.3">
      <c r="A1542" s="430" t="s">
        <v>2872</v>
      </c>
      <c r="B1542" s="431" t="s">
        <v>4031</v>
      </c>
      <c r="C1542" s="432" t="s">
        <v>2873</v>
      </c>
      <c r="D1542" s="433" t="s">
        <v>4052</v>
      </c>
      <c r="E1542" s="432" t="s">
        <v>388</v>
      </c>
      <c r="F1542" s="433" t="s">
        <v>4075</v>
      </c>
      <c r="G1542" s="432" t="s">
        <v>1764</v>
      </c>
      <c r="H1542" s="432" t="s">
        <v>3504</v>
      </c>
      <c r="I1542" s="432" t="s">
        <v>3505</v>
      </c>
      <c r="J1542" s="432" t="s">
        <v>1881</v>
      </c>
      <c r="K1542" s="432" t="s">
        <v>757</v>
      </c>
      <c r="L1542" s="434">
        <v>86.555000000000035</v>
      </c>
      <c r="M1542" s="434">
        <v>4</v>
      </c>
      <c r="N1542" s="435">
        <v>346.22000000000014</v>
      </c>
    </row>
    <row r="1543" spans="1:14" ht="14.4" customHeight="1" x14ac:dyDescent="0.3">
      <c r="A1543" s="430" t="s">
        <v>2872</v>
      </c>
      <c r="B1543" s="431" t="s">
        <v>4031</v>
      </c>
      <c r="C1543" s="432" t="s">
        <v>2873</v>
      </c>
      <c r="D1543" s="433" t="s">
        <v>4052</v>
      </c>
      <c r="E1543" s="432" t="s">
        <v>388</v>
      </c>
      <c r="F1543" s="433" t="s">
        <v>4075</v>
      </c>
      <c r="G1543" s="432" t="s">
        <v>1764</v>
      </c>
      <c r="H1543" s="432" t="s">
        <v>3506</v>
      </c>
      <c r="I1543" s="432" t="s">
        <v>3507</v>
      </c>
      <c r="J1543" s="432" t="s">
        <v>1969</v>
      </c>
      <c r="K1543" s="432" t="s">
        <v>1817</v>
      </c>
      <c r="L1543" s="434">
        <v>162.79</v>
      </c>
      <c r="M1543" s="434">
        <v>3</v>
      </c>
      <c r="N1543" s="435">
        <v>488.37</v>
      </c>
    </row>
    <row r="1544" spans="1:14" ht="14.4" customHeight="1" x14ac:dyDescent="0.3">
      <c r="A1544" s="430" t="s">
        <v>2872</v>
      </c>
      <c r="B1544" s="431" t="s">
        <v>4031</v>
      </c>
      <c r="C1544" s="432" t="s">
        <v>2873</v>
      </c>
      <c r="D1544" s="433" t="s">
        <v>4052</v>
      </c>
      <c r="E1544" s="432" t="s">
        <v>388</v>
      </c>
      <c r="F1544" s="433" t="s">
        <v>4075</v>
      </c>
      <c r="G1544" s="432" t="s">
        <v>1764</v>
      </c>
      <c r="H1544" s="432" t="s">
        <v>1879</v>
      </c>
      <c r="I1544" s="432" t="s">
        <v>1880</v>
      </c>
      <c r="J1544" s="432" t="s">
        <v>1881</v>
      </c>
      <c r="K1544" s="432" t="s">
        <v>1882</v>
      </c>
      <c r="L1544" s="434">
        <v>222.43</v>
      </c>
      <c r="M1544" s="434">
        <v>1</v>
      </c>
      <c r="N1544" s="435">
        <v>222.43</v>
      </c>
    </row>
    <row r="1545" spans="1:14" ht="14.4" customHeight="1" x14ac:dyDescent="0.3">
      <c r="A1545" s="430" t="s">
        <v>2872</v>
      </c>
      <c r="B1545" s="431" t="s">
        <v>4031</v>
      </c>
      <c r="C1545" s="432" t="s">
        <v>2873</v>
      </c>
      <c r="D1545" s="433" t="s">
        <v>4052</v>
      </c>
      <c r="E1545" s="432" t="s">
        <v>388</v>
      </c>
      <c r="F1545" s="433" t="s">
        <v>4075</v>
      </c>
      <c r="G1545" s="432" t="s">
        <v>1764</v>
      </c>
      <c r="H1545" s="432" t="s">
        <v>1886</v>
      </c>
      <c r="I1545" s="432" t="s">
        <v>1887</v>
      </c>
      <c r="J1545" s="432" t="s">
        <v>1777</v>
      </c>
      <c r="K1545" s="432" t="s">
        <v>1888</v>
      </c>
      <c r="L1545" s="434">
        <v>129.329823187127</v>
      </c>
      <c r="M1545" s="434">
        <v>130</v>
      </c>
      <c r="N1545" s="435">
        <v>16812.87701432651</v>
      </c>
    </row>
    <row r="1546" spans="1:14" ht="14.4" customHeight="1" x14ac:dyDescent="0.3">
      <c r="A1546" s="430" t="s">
        <v>2872</v>
      </c>
      <c r="B1546" s="431" t="s">
        <v>4031</v>
      </c>
      <c r="C1546" s="432" t="s">
        <v>2873</v>
      </c>
      <c r="D1546" s="433" t="s">
        <v>4052</v>
      </c>
      <c r="E1546" s="432" t="s">
        <v>388</v>
      </c>
      <c r="F1546" s="433" t="s">
        <v>4075</v>
      </c>
      <c r="G1546" s="432" t="s">
        <v>1764</v>
      </c>
      <c r="H1546" s="432" t="s">
        <v>1896</v>
      </c>
      <c r="I1546" s="432" t="s">
        <v>1897</v>
      </c>
      <c r="J1546" s="432" t="s">
        <v>1898</v>
      </c>
      <c r="K1546" s="432" t="s">
        <v>1899</v>
      </c>
      <c r="L1546" s="434">
        <v>13.880000000000003</v>
      </c>
      <c r="M1546" s="434">
        <v>2</v>
      </c>
      <c r="N1546" s="435">
        <v>27.760000000000005</v>
      </c>
    </row>
    <row r="1547" spans="1:14" ht="14.4" customHeight="1" x14ac:dyDescent="0.3">
      <c r="A1547" s="430" t="s">
        <v>2872</v>
      </c>
      <c r="B1547" s="431" t="s">
        <v>4031</v>
      </c>
      <c r="C1547" s="432" t="s">
        <v>2873</v>
      </c>
      <c r="D1547" s="433" t="s">
        <v>4052</v>
      </c>
      <c r="E1547" s="432" t="s">
        <v>388</v>
      </c>
      <c r="F1547" s="433" t="s">
        <v>4075</v>
      </c>
      <c r="G1547" s="432" t="s">
        <v>1764</v>
      </c>
      <c r="H1547" s="432" t="s">
        <v>1900</v>
      </c>
      <c r="I1547" s="432" t="s">
        <v>1901</v>
      </c>
      <c r="J1547" s="432" t="s">
        <v>1902</v>
      </c>
      <c r="K1547" s="432" t="s">
        <v>1328</v>
      </c>
      <c r="L1547" s="434">
        <v>182.93000000000006</v>
      </c>
      <c r="M1547" s="434">
        <v>1</v>
      </c>
      <c r="N1547" s="435">
        <v>182.93000000000006</v>
      </c>
    </row>
    <row r="1548" spans="1:14" ht="14.4" customHeight="1" x14ac:dyDescent="0.3">
      <c r="A1548" s="430" t="s">
        <v>2872</v>
      </c>
      <c r="B1548" s="431" t="s">
        <v>4031</v>
      </c>
      <c r="C1548" s="432" t="s">
        <v>2873</v>
      </c>
      <c r="D1548" s="433" t="s">
        <v>4052</v>
      </c>
      <c r="E1548" s="432" t="s">
        <v>388</v>
      </c>
      <c r="F1548" s="433" t="s">
        <v>4075</v>
      </c>
      <c r="G1548" s="432" t="s">
        <v>1764</v>
      </c>
      <c r="H1548" s="432" t="s">
        <v>1907</v>
      </c>
      <c r="I1548" s="432" t="s">
        <v>1908</v>
      </c>
      <c r="J1548" s="432" t="s">
        <v>1909</v>
      </c>
      <c r="K1548" s="432" t="s">
        <v>1525</v>
      </c>
      <c r="L1548" s="434">
        <v>44.12</v>
      </c>
      <c r="M1548" s="434">
        <v>1</v>
      </c>
      <c r="N1548" s="435">
        <v>44.12</v>
      </c>
    </row>
    <row r="1549" spans="1:14" ht="14.4" customHeight="1" x14ac:dyDescent="0.3">
      <c r="A1549" s="430" t="s">
        <v>2872</v>
      </c>
      <c r="B1549" s="431" t="s">
        <v>4031</v>
      </c>
      <c r="C1549" s="432" t="s">
        <v>2873</v>
      </c>
      <c r="D1549" s="433" t="s">
        <v>4052</v>
      </c>
      <c r="E1549" s="432" t="s">
        <v>388</v>
      </c>
      <c r="F1549" s="433" t="s">
        <v>4075</v>
      </c>
      <c r="G1549" s="432" t="s">
        <v>1764</v>
      </c>
      <c r="H1549" s="432" t="s">
        <v>3508</v>
      </c>
      <c r="I1549" s="432" t="s">
        <v>3509</v>
      </c>
      <c r="J1549" s="432" t="s">
        <v>3510</v>
      </c>
      <c r="K1549" s="432" t="s">
        <v>3511</v>
      </c>
      <c r="L1549" s="434">
        <v>79.059999999999988</v>
      </c>
      <c r="M1549" s="434">
        <v>2</v>
      </c>
      <c r="N1549" s="435">
        <v>158.11999999999998</v>
      </c>
    </row>
    <row r="1550" spans="1:14" ht="14.4" customHeight="1" x14ac:dyDescent="0.3">
      <c r="A1550" s="430" t="s">
        <v>2872</v>
      </c>
      <c r="B1550" s="431" t="s">
        <v>4031</v>
      </c>
      <c r="C1550" s="432" t="s">
        <v>2873</v>
      </c>
      <c r="D1550" s="433" t="s">
        <v>4052</v>
      </c>
      <c r="E1550" s="432" t="s">
        <v>388</v>
      </c>
      <c r="F1550" s="433" t="s">
        <v>4075</v>
      </c>
      <c r="G1550" s="432" t="s">
        <v>1764</v>
      </c>
      <c r="H1550" s="432" t="s">
        <v>1910</v>
      </c>
      <c r="I1550" s="432" t="s">
        <v>1911</v>
      </c>
      <c r="J1550" s="432" t="s">
        <v>1912</v>
      </c>
      <c r="K1550" s="432" t="s">
        <v>1913</v>
      </c>
      <c r="L1550" s="434">
        <v>20.059999730681835</v>
      </c>
      <c r="M1550" s="434">
        <v>3</v>
      </c>
      <c r="N1550" s="435">
        <v>60.1799991920455</v>
      </c>
    </row>
    <row r="1551" spans="1:14" ht="14.4" customHeight="1" x14ac:dyDescent="0.3">
      <c r="A1551" s="430" t="s">
        <v>2872</v>
      </c>
      <c r="B1551" s="431" t="s">
        <v>4031</v>
      </c>
      <c r="C1551" s="432" t="s">
        <v>2873</v>
      </c>
      <c r="D1551" s="433" t="s">
        <v>4052</v>
      </c>
      <c r="E1551" s="432" t="s">
        <v>388</v>
      </c>
      <c r="F1551" s="433" t="s">
        <v>4075</v>
      </c>
      <c r="G1551" s="432" t="s">
        <v>1764</v>
      </c>
      <c r="H1551" s="432" t="s">
        <v>1914</v>
      </c>
      <c r="I1551" s="432" t="s">
        <v>1915</v>
      </c>
      <c r="J1551" s="432" t="s">
        <v>1916</v>
      </c>
      <c r="K1551" s="432" t="s">
        <v>1917</v>
      </c>
      <c r="L1551" s="434">
        <v>450.12439890023967</v>
      </c>
      <c r="M1551" s="434">
        <v>57</v>
      </c>
      <c r="N1551" s="435">
        <v>25657.090737313662</v>
      </c>
    </row>
    <row r="1552" spans="1:14" ht="14.4" customHeight="1" x14ac:dyDescent="0.3">
      <c r="A1552" s="430" t="s">
        <v>2872</v>
      </c>
      <c r="B1552" s="431" t="s">
        <v>4031</v>
      </c>
      <c r="C1552" s="432" t="s">
        <v>2873</v>
      </c>
      <c r="D1552" s="433" t="s">
        <v>4052</v>
      </c>
      <c r="E1552" s="432" t="s">
        <v>388</v>
      </c>
      <c r="F1552" s="433" t="s">
        <v>4075</v>
      </c>
      <c r="G1552" s="432" t="s">
        <v>1764</v>
      </c>
      <c r="H1552" s="432" t="s">
        <v>1918</v>
      </c>
      <c r="I1552" s="432" t="s">
        <v>1919</v>
      </c>
      <c r="J1552" s="432" t="s">
        <v>1920</v>
      </c>
      <c r="K1552" s="432" t="s">
        <v>1921</v>
      </c>
      <c r="L1552" s="434">
        <v>50.17</v>
      </c>
      <c r="M1552" s="434">
        <v>1</v>
      </c>
      <c r="N1552" s="435">
        <v>50.17</v>
      </c>
    </row>
    <row r="1553" spans="1:14" ht="14.4" customHeight="1" x14ac:dyDescent="0.3">
      <c r="A1553" s="430" t="s">
        <v>2872</v>
      </c>
      <c r="B1553" s="431" t="s">
        <v>4031</v>
      </c>
      <c r="C1553" s="432" t="s">
        <v>2873</v>
      </c>
      <c r="D1553" s="433" t="s">
        <v>4052</v>
      </c>
      <c r="E1553" s="432" t="s">
        <v>388</v>
      </c>
      <c r="F1553" s="433" t="s">
        <v>4075</v>
      </c>
      <c r="G1553" s="432" t="s">
        <v>1764</v>
      </c>
      <c r="H1553" s="432" t="s">
        <v>1922</v>
      </c>
      <c r="I1553" s="432" t="s">
        <v>1923</v>
      </c>
      <c r="J1553" s="432" t="s">
        <v>1924</v>
      </c>
      <c r="K1553" s="432" t="s">
        <v>1026</v>
      </c>
      <c r="L1553" s="434">
        <v>122.63999999999999</v>
      </c>
      <c r="M1553" s="434">
        <v>1</v>
      </c>
      <c r="N1553" s="435">
        <v>122.63999999999999</v>
      </c>
    </row>
    <row r="1554" spans="1:14" ht="14.4" customHeight="1" x14ac:dyDescent="0.3">
      <c r="A1554" s="430" t="s">
        <v>2872</v>
      </c>
      <c r="B1554" s="431" t="s">
        <v>4031</v>
      </c>
      <c r="C1554" s="432" t="s">
        <v>2873</v>
      </c>
      <c r="D1554" s="433" t="s">
        <v>4052</v>
      </c>
      <c r="E1554" s="432" t="s">
        <v>388</v>
      </c>
      <c r="F1554" s="433" t="s">
        <v>4075</v>
      </c>
      <c r="G1554" s="432" t="s">
        <v>1764</v>
      </c>
      <c r="H1554" s="432" t="s">
        <v>3512</v>
      </c>
      <c r="I1554" s="432" t="s">
        <v>3513</v>
      </c>
      <c r="J1554" s="432" t="s">
        <v>3514</v>
      </c>
      <c r="K1554" s="432" t="s">
        <v>3515</v>
      </c>
      <c r="L1554" s="434">
        <v>90.660068026075919</v>
      </c>
      <c r="M1554" s="434">
        <v>3</v>
      </c>
      <c r="N1554" s="435">
        <v>271.98020407822776</v>
      </c>
    </row>
    <row r="1555" spans="1:14" ht="14.4" customHeight="1" x14ac:dyDescent="0.3">
      <c r="A1555" s="430" t="s">
        <v>2872</v>
      </c>
      <c r="B1555" s="431" t="s">
        <v>4031</v>
      </c>
      <c r="C1555" s="432" t="s">
        <v>2873</v>
      </c>
      <c r="D1555" s="433" t="s">
        <v>4052</v>
      </c>
      <c r="E1555" s="432" t="s">
        <v>388</v>
      </c>
      <c r="F1555" s="433" t="s">
        <v>4075</v>
      </c>
      <c r="G1555" s="432" t="s">
        <v>1764</v>
      </c>
      <c r="H1555" s="432" t="s">
        <v>1932</v>
      </c>
      <c r="I1555" s="432" t="s">
        <v>1933</v>
      </c>
      <c r="J1555" s="432" t="s">
        <v>1934</v>
      </c>
      <c r="K1555" s="432" t="s">
        <v>1935</v>
      </c>
      <c r="L1555" s="434">
        <v>135.77999999999997</v>
      </c>
      <c r="M1555" s="434">
        <v>1</v>
      </c>
      <c r="N1555" s="435">
        <v>135.77999999999997</v>
      </c>
    </row>
    <row r="1556" spans="1:14" ht="14.4" customHeight="1" x14ac:dyDescent="0.3">
      <c r="A1556" s="430" t="s">
        <v>2872</v>
      </c>
      <c r="B1556" s="431" t="s">
        <v>4031</v>
      </c>
      <c r="C1556" s="432" t="s">
        <v>2873</v>
      </c>
      <c r="D1556" s="433" t="s">
        <v>4052</v>
      </c>
      <c r="E1556" s="432" t="s">
        <v>388</v>
      </c>
      <c r="F1556" s="433" t="s">
        <v>4075</v>
      </c>
      <c r="G1556" s="432" t="s">
        <v>1764</v>
      </c>
      <c r="H1556" s="432" t="s">
        <v>3516</v>
      </c>
      <c r="I1556" s="432" t="s">
        <v>3517</v>
      </c>
      <c r="J1556" s="432" t="s">
        <v>3518</v>
      </c>
      <c r="K1556" s="432" t="s">
        <v>3519</v>
      </c>
      <c r="L1556" s="434">
        <v>14.400017429774863</v>
      </c>
      <c r="M1556" s="434">
        <v>1</v>
      </c>
      <c r="N1556" s="435">
        <v>14.400017429774863</v>
      </c>
    </row>
    <row r="1557" spans="1:14" ht="14.4" customHeight="1" x14ac:dyDescent="0.3">
      <c r="A1557" s="430" t="s">
        <v>2872</v>
      </c>
      <c r="B1557" s="431" t="s">
        <v>4031</v>
      </c>
      <c r="C1557" s="432" t="s">
        <v>2873</v>
      </c>
      <c r="D1557" s="433" t="s">
        <v>4052</v>
      </c>
      <c r="E1557" s="432" t="s">
        <v>388</v>
      </c>
      <c r="F1557" s="433" t="s">
        <v>4075</v>
      </c>
      <c r="G1557" s="432" t="s">
        <v>1764</v>
      </c>
      <c r="H1557" s="432" t="s">
        <v>3520</v>
      </c>
      <c r="I1557" s="432" t="s">
        <v>3521</v>
      </c>
      <c r="J1557" s="432" t="s">
        <v>3522</v>
      </c>
      <c r="K1557" s="432" t="s">
        <v>1817</v>
      </c>
      <c r="L1557" s="434">
        <v>75.91</v>
      </c>
      <c r="M1557" s="434">
        <v>1</v>
      </c>
      <c r="N1557" s="435">
        <v>75.91</v>
      </c>
    </row>
    <row r="1558" spans="1:14" ht="14.4" customHeight="1" x14ac:dyDescent="0.3">
      <c r="A1558" s="430" t="s">
        <v>2872</v>
      </c>
      <c r="B1558" s="431" t="s">
        <v>4031</v>
      </c>
      <c r="C1558" s="432" t="s">
        <v>2873</v>
      </c>
      <c r="D1558" s="433" t="s">
        <v>4052</v>
      </c>
      <c r="E1558" s="432" t="s">
        <v>388</v>
      </c>
      <c r="F1558" s="433" t="s">
        <v>4075</v>
      </c>
      <c r="G1558" s="432" t="s">
        <v>1764</v>
      </c>
      <c r="H1558" s="432" t="s">
        <v>1955</v>
      </c>
      <c r="I1558" s="432" t="s">
        <v>1956</v>
      </c>
      <c r="J1558" s="432" t="s">
        <v>1957</v>
      </c>
      <c r="K1558" s="432" t="s">
        <v>1817</v>
      </c>
      <c r="L1558" s="434">
        <v>71.170000000000016</v>
      </c>
      <c r="M1558" s="434">
        <v>1</v>
      </c>
      <c r="N1558" s="435">
        <v>71.170000000000016</v>
      </c>
    </row>
    <row r="1559" spans="1:14" ht="14.4" customHeight="1" x14ac:dyDescent="0.3">
      <c r="A1559" s="430" t="s">
        <v>2872</v>
      </c>
      <c r="B1559" s="431" t="s">
        <v>4031</v>
      </c>
      <c r="C1559" s="432" t="s">
        <v>2873</v>
      </c>
      <c r="D1559" s="433" t="s">
        <v>4052</v>
      </c>
      <c r="E1559" s="432" t="s">
        <v>388</v>
      </c>
      <c r="F1559" s="433" t="s">
        <v>4075</v>
      </c>
      <c r="G1559" s="432" t="s">
        <v>1764</v>
      </c>
      <c r="H1559" s="432" t="s">
        <v>3523</v>
      </c>
      <c r="I1559" s="432" t="s">
        <v>3524</v>
      </c>
      <c r="J1559" s="432" t="s">
        <v>3525</v>
      </c>
      <c r="K1559" s="432" t="s">
        <v>3526</v>
      </c>
      <c r="L1559" s="434">
        <v>0</v>
      </c>
      <c r="M1559" s="434">
        <v>0</v>
      </c>
      <c r="N1559" s="435">
        <v>2.2737367544323206E-13</v>
      </c>
    </row>
    <row r="1560" spans="1:14" ht="14.4" customHeight="1" x14ac:dyDescent="0.3">
      <c r="A1560" s="430" t="s">
        <v>2872</v>
      </c>
      <c r="B1560" s="431" t="s">
        <v>4031</v>
      </c>
      <c r="C1560" s="432" t="s">
        <v>2873</v>
      </c>
      <c r="D1560" s="433" t="s">
        <v>4052</v>
      </c>
      <c r="E1560" s="432" t="s">
        <v>388</v>
      </c>
      <c r="F1560" s="433" t="s">
        <v>4075</v>
      </c>
      <c r="G1560" s="432" t="s">
        <v>1764</v>
      </c>
      <c r="H1560" s="432" t="s">
        <v>3527</v>
      </c>
      <c r="I1560" s="432" t="s">
        <v>3528</v>
      </c>
      <c r="J1560" s="432" t="s">
        <v>3529</v>
      </c>
      <c r="K1560" s="432" t="s">
        <v>3530</v>
      </c>
      <c r="L1560" s="434">
        <v>185.16000000000005</v>
      </c>
      <c r="M1560" s="434">
        <v>1</v>
      </c>
      <c r="N1560" s="435">
        <v>185.16000000000005</v>
      </c>
    </row>
    <row r="1561" spans="1:14" ht="14.4" customHeight="1" x14ac:dyDescent="0.3">
      <c r="A1561" s="430" t="s">
        <v>2872</v>
      </c>
      <c r="B1561" s="431" t="s">
        <v>4031</v>
      </c>
      <c r="C1561" s="432" t="s">
        <v>2873</v>
      </c>
      <c r="D1561" s="433" t="s">
        <v>4052</v>
      </c>
      <c r="E1561" s="432" t="s">
        <v>388</v>
      </c>
      <c r="F1561" s="433" t="s">
        <v>4075</v>
      </c>
      <c r="G1561" s="432" t="s">
        <v>1764</v>
      </c>
      <c r="H1561" s="432" t="s">
        <v>3531</v>
      </c>
      <c r="I1561" s="432" t="s">
        <v>3532</v>
      </c>
      <c r="J1561" s="432" t="s">
        <v>3533</v>
      </c>
      <c r="K1561" s="432" t="s">
        <v>1882</v>
      </c>
      <c r="L1561" s="434">
        <v>155.51999999999998</v>
      </c>
      <c r="M1561" s="434">
        <v>2</v>
      </c>
      <c r="N1561" s="435">
        <v>311.03999999999996</v>
      </c>
    </row>
    <row r="1562" spans="1:14" ht="14.4" customHeight="1" x14ac:dyDescent="0.3">
      <c r="A1562" s="430" t="s">
        <v>2872</v>
      </c>
      <c r="B1562" s="431" t="s">
        <v>4031</v>
      </c>
      <c r="C1562" s="432" t="s">
        <v>2873</v>
      </c>
      <c r="D1562" s="433" t="s">
        <v>4052</v>
      </c>
      <c r="E1562" s="432" t="s">
        <v>388</v>
      </c>
      <c r="F1562" s="433" t="s">
        <v>4075</v>
      </c>
      <c r="G1562" s="432" t="s">
        <v>1764</v>
      </c>
      <c r="H1562" s="432" t="s">
        <v>3534</v>
      </c>
      <c r="I1562" s="432" t="s">
        <v>3535</v>
      </c>
      <c r="J1562" s="432" t="s">
        <v>1827</v>
      </c>
      <c r="K1562" s="432" t="s">
        <v>3379</v>
      </c>
      <c r="L1562" s="434">
        <v>98.650000000000034</v>
      </c>
      <c r="M1562" s="434">
        <v>1</v>
      </c>
      <c r="N1562" s="435">
        <v>98.650000000000034</v>
      </c>
    </row>
    <row r="1563" spans="1:14" ht="14.4" customHeight="1" x14ac:dyDescent="0.3">
      <c r="A1563" s="430" t="s">
        <v>2872</v>
      </c>
      <c r="B1563" s="431" t="s">
        <v>4031</v>
      </c>
      <c r="C1563" s="432" t="s">
        <v>2873</v>
      </c>
      <c r="D1563" s="433" t="s">
        <v>4052</v>
      </c>
      <c r="E1563" s="432" t="s">
        <v>388</v>
      </c>
      <c r="F1563" s="433" t="s">
        <v>4075</v>
      </c>
      <c r="G1563" s="432" t="s">
        <v>1764</v>
      </c>
      <c r="H1563" s="432" t="s">
        <v>3536</v>
      </c>
      <c r="I1563" s="432" t="s">
        <v>3537</v>
      </c>
      <c r="J1563" s="432" t="s">
        <v>3538</v>
      </c>
      <c r="K1563" s="432" t="s">
        <v>3539</v>
      </c>
      <c r="L1563" s="434">
        <v>73.958656969829022</v>
      </c>
      <c r="M1563" s="434">
        <v>1</v>
      </c>
      <c r="N1563" s="435">
        <v>73.958656969829022</v>
      </c>
    </row>
    <row r="1564" spans="1:14" ht="14.4" customHeight="1" x14ac:dyDescent="0.3">
      <c r="A1564" s="430" t="s">
        <v>2872</v>
      </c>
      <c r="B1564" s="431" t="s">
        <v>4031</v>
      </c>
      <c r="C1564" s="432" t="s">
        <v>2873</v>
      </c>
      <c r="D1564" s="433" t="s">
        <v>4052</v>
      </c>
      <c r="E1564" s="432" t="s">
        <v>388</v>
      </c>
      <c r="F1564" s="433" t="s">
        <v>4075</v>
      </c>
      <c r="G1564" s="432" t="s">
        <v>1764</v>
      </c>
      <c r="H1564" s="432" t="s">
        <v>3540</v>
      </c>
      <c r="I1564" s="432" t="s">
        <v>3541</v>
      </c>
      <c r="J1564" s="432" t="s">
        <v>1861</v>
      </c>
      <c r="K1564" s="432" t="s">
        <v>3542</v>
      </c>
      <c r="L1564" s="434">
        <v>61.659999999999989</v>
      </c>
      <c r="M1564" s="434">
        <v>3</v>
      </c>
      <c r="N1564" s="435">
        <v>184.97999999999996</v>
      </c>
    </row>
    <row r="1565" spans="1:14" ht="14.4" customHeight="1" x14ac:dyDescent="0.3">
      <c r="A1565" s="430" t="s">
        <v>2872</v>
      </c>
      <c r="B1565" s="431" t="s">
        <v>4031</v>
      </c>
      <c r="C1565" s="432" t="s">
        <v>2873</v>
      </c>
      <c r="D1565" s="433" t="s">
        <v>4052</v>
      </c>
      <c r="E1565" s="432" t="s">
        <v>388</v>
      </c>
      <c r="F1565" s="433" t="s">
        <v>4075</v>
      </c>
      <c r="G1565" s="432" t="s">
        <v>1764</v>
      </c>
      <c r="H1565" s="432" t="s">
        <v>1967</v>
      </c>
      <c r="I1565" s="432" t="s">
        <v>1968</v>
      </c>
      <c r="J1565" s="432" t="s">
        <v>1969</v>
      </c>
      <c r="K1565" s="432" t="s">
        <v>1963</v>
      </c>
      <c r="L1565" s="434">
        <v>368.25</v>
      </c>
      <c r="M1565" s="434">
        <v>1</v>
      </c>
      <c r="N1565" s="435">
        <v>368.25</v>
      </c>
    </row>
    <row r="1566" spans="1:14" ht="14.4" customHeight="1" x14ac:dyDescent="0.3">
      <c r="A1566" s="430" t="s">
        <v>2872</v>
      </c>
      <c r="B1566" s="431" t="s">
        <v>4031</v>
      </c>
      <c r="C1566" s="432" t="s">
        <v>2873</v>
      </c>
      <c r="D1566" s="433" t="s">
        <v>4052</v>
      </c>
      <c r="E1566" s="432" t="s">
        <v>388</v>
      </c>
      <c r="F1566" s="433" t="s">
        <v>4075</v>
      </c>
      <c r="G1566" s="432" t="s">
        <v>1764</v>
      </c>
      <c r="H1566" s="432" t="s">
        <v>3543</v>
      </c>
      <c r="I1566" s="432" t="s">
        <v>3544</v>
      </c>
      <c r="J1566" s="432" t="s">
        <v>3545</v>
      </c>
      <c r="K1566" s="432" t="s">
        <v>3546</v>
      </c>
      <c r="L1566" s="434">
        <v>174.61</v>
      </c>
      <c r="M1566" s="434">
        <v>1</v>
      </c>
      <c r="N1566" s="435">
        <v>174.61</v>
      </c>
    </row>
    <row r="1567" spans="1:14" ht="14.4" customHeight="1" x14ac:dyDescent="0.3">
      <c r="A1567" s="430" t="s">
        <v>2872</v>
      </c>
      <c r="B1567" s="431" t="s">
        <v>4031</v>
      </c>
      <c r="C1567" s="432" t="s">
        <v>2873</v>
      </c>
      <c r="D1567" s="433" t="s">
        <v>4052</v>
      </c>
      <c r="E1567" s="432" t="s">
        <v>388</v>
      </c>
      <c r="F1567" s="433" t="s">
        <v>4075</v>
      </c>
      <c r="G1567" s="432" t="s">
        <v>1764</v>
      </c>
      <c r="H1567" s="432" t="s">
        <v>1975</v>
      </c>
      <c r="I1567" s="432" t="s">
        <v>1976</v>
      </c>
      <c r="J1567" s="432" t="s">
        <v>1977</v>
      </c>
      <c r="K1567" s="432" t="s">
        <v>1978</v>
      </c>
      <c r="L1567" s="434">
        <v>50.683030950570462</v>
      </c>
      <c r="M1567" s="434">
        <v>6</v>
      </c>
      <c r="N1567" s="435">
        <v>304.09818570342276</v>
      </c>
    </row>
    <row r="1568" spans="1:14" ht="14.4" customHeight="1" x14ac:dyDescent="0.3">
      <c r="A1568" s="430" t="s">
        <v>2872</v>
      </c>
      <c r="B1568" s="431" t="s">
        <v>4031</v>
      </c>
      <c r="C1568" s="432" t="s">
        <v>2873</v>
      </c>
      <c r="D1568" s="433" t="s">
        <v>4052</v>
      </c>
      <c r="E1568" s="432" t="s">
        <v>388</v>
      </c>
      <c r="F1568" s="433" t="s">
        <v>4075</v>
      </c>
      <c r="G1568" s="432" t="s">
        <v>1764</v>
      </c>
      <c r="H1568" s="432" t="s">
        <v>3547</v>
      </c>
      <c r="I1568" s="432" t="s">
        <v>3548</v>
      </c>
      <c r="J1568" s="432" t="s">
        <v>3498</v>
      </c>
      <c r="K1568" s="432" t="s">
        <v>3549</v>
      </c>
      <c r="L1568" s="434">
        <v>80.52</v>
      </c>
      <c r="M1568" s="434">
        <v>1</v>
      </c>
      <c r="N1568" s="435">
        <v>80.52</v>
      </c>
    </row>
    <row r="1569" spans="1:14" ht="14.4" customHeight="1" x14ac:dyDescent="0.3">
      <c r="A1569" s="430" t="s">
        <v>2872</v>
      </c>
      <c r="B1569" s="431" t="s">
        <v>4031</v>
      </c>
      <c r="C1569" s="432" t="s">
        <v>2873</v>
      </c>
      <c r="D1569" s="433" t="s">
        <v>4052</v>
      </c>
      <c r="E1569" s="432" t="s">
        <v>388</v>
      </c>
      <c r="F1569" s="433" t="s">
        <v>4075</v>
      </c>
      <c r="G1569" s="432" t="s">
        <v>1764</v>
      </c>
      <c r="H1569" s="432" t="s">
        <v>1979</v>
      </c>
      <c r="I1569" s="432" t="s">
        <v>1980</v>
      </c>
      <c r="J1569" s="432" t="s">
        <v>1981</v>
      </c>
      <c r="K1569" s="432" t="s">
        <v>1982</v>
      </c>
      <c r="L1569" s="434">
        <v>126.88885111231643</v>
      </c>
      <c r="M1569" s="434">
        <v>1</v>
      </c>
      <c r="N1569" s="435">
        <v>126.88885111231643</v>
      </c>
    </row>
    <row r="1570" spans="1:14" ht="14.4" customHeight="1" x14ac:dyDescent="0.3">
      <c r="A1570" s="430" t="s">
        <v>2872</v>
      </c>
      <c r="B1570" s="431" t="s">
        <v>4031</v>
      </c>
      <c r="C1570" s="432" t="s">
        <v>2873</v>
      </c>
      <c r="D1570" s="433" t="s">
        <v>4052</v>
      </c>
      <c r="E1570" s="432" t="s">
        <v>388</v>
      </c>
      <c r="F1570" s="433" t="s">
        <v>4075</v>
      </c>
      <c r="G1570" s="432" t="s">
        <v>1764</v>
      </c>
      <c r="H1570" s="432" t="s">
        <v>1983</v>
      </c>
      <c r="I1570" s="432" t="s">
        <v>1984</v>
      </c>
      <c r="J1570" s="432" t="s">
        <v>1985</v>
      </c>
      <c r="K1570" s="432" t="s">
        <v>1946</v>
      </c>
      <c r="L1570" s="434">
        <v>213.24</v>
      </c>
      <c r="M1570" s="434">
        <v>1</v>
      </c>
      <c r="N1570" s="435">
        <v>213.24</v>
      </c>
    </row>
    <row r="1571" spans="1:14" ht="14.4" customHeight="1" x14ac:dyDescent="0.3">
      <c r="A1571" s="430" t="s">
        <v>2872</v>
      </c>
      <c r="B1571" s="431" t="s">
        <v>4031</v>
      </c>
      <c r="C1571" s="432" t="s">
        <v>2873</v>
      </c>
      <c r="D1571" s="433" t="s">
        <v>4052</v>
      </c>
      <c r="E1571" s="432" t="s">
        <v>388</v>
      </c>
      <c r="F1571" s="433" t="s">
        <v>4075</v>
      </c>
      <c r="G1571" s="432" t="s">
        <v>1764</v>
      </c>
      <c r="H1571" s="432" t="s">
        <v>3550</v>
      </c>
      <c r="I1571" s="432" t="s">
        <v>3550</v>
      </c>
      <c r="J1571" s="432" t="s">
        <v>1849</v>
      </c>
      <c r="K1571" s="432" t="s">
        <v>2076</v>
      </c>
      <c r="L1571" s="434">
        <v>135.64316860865983</v>
      </c>
      <c r="M1571" s="434">
        <v>3</v>
      </c>
      <c r="N1571" s="435">
        <v>406.9295058259795</v>
      </c>
    </row>
    <row r="1572" spans="1:14" ht="14.4" customHeight="1" x14ac:dyDescent="0.3">
      <c r="A1572" s="430" t="s">
        <v>2872</v>
      </c>
      <c r="B1572" s="431" t="s">
        <v>4031</v>
      </c>
      <c r="C1572" s="432" t="s">
        <v>2873</v>
      </c>
      <c r="D1572" s="433" t="s">
        <v>4052</v>
      </c>
      <c r="E1572" s="432" t="s">
        <v>388</v>
      </c>
      <c r="F1572" s="433" t="s">
        <v>4075</v>
      </c>
      <c r="G1572" s="432" t="s">
        <v>1764</v>
      </c>
      <c r="H1572" s="432" t="s">
        <v>3551</v>
      </c>
      <c r="I1572" s="432" t="s">
        <v>3552</v>
      </c>
      <c r="J1572" s="432" t="s">
        <v>3553</v>
      </c>
      <c r="K1572" s="432" t="s">
        <v>3554</v>
      </c>
      <c r="L1572" s="434">
        <v>1374.9999896306554</v>
      </c>
      <c r="M1572" s="434">
        <v>100</v>
      </c>
      <c r="N1572" s="435">
        <v>137499.99896306553</v>
      </c>
    </row>
    <row r="1573" spans="1:14" ht="14.4" customHeight="1" x14ac:dyDescent="0.3">
      <c r="A1573" s="430" t="s">
        <v>2872</v>
      </c>
      <c r="B1573" s="431" t="s">
        <v>4031</v>
      </c>
      <c r="C1573" s="432" t="s">
        <v>2873</v>
      </c>
      <c r="D1573" s="433" t="s">
        <v>4052</v>
      </c>
      <c r="E1573" s="432" t="s">
        <v>388</v>
      </c>
      <c r="F1573" s="433" t="s">
        <v>4075</v>
      </c>
      <c r="G1573" s="432" t="s">
        <v>1764</v>
      </c>
      <c r="H1573" s="432" t="s">
        <v>1993</v>
      </c>
      <c r="I1573" s="432" t="s">
        <v>1993</v>
      </c>
      <c r="J1573" s="432" t="s">
        <v>1994</v>
      </c>
      <c r="K1573" s="432" t="s">
        <v>1995</v>
      </c>
      <c r="L1573" s="434">
        <v>115.22999999999996</v>
      </c>
      <c r="M1573" s="434">
        <v>1</v>
      </c>
      <c r="N1573" s="435">
        <v>115.22999999999996</v>
      </c>
    </row>
    <row r="1574" spans="1:14" ht="14.4" customHeight="1" x14ac:dyDescent="0.3">
      <c r="A1574" s="430" t="s">
        <v>2872</v>
      </c>
      <c r="B1574" s="431" t="s">
        <v>4031</v>
      </c>
      <c r="C1574" s="432" t="s">
        <v>2873</v>
      </c>
      <c r="D1574" s="433" t="s">
        <v>4052</v>
      </c>
      <c r="E1574" s="432" t="s">
        <v>388</v>
      </c>
      <c r="F1574" s="433" t="s">
        <v>4075</v>
      </c>
      <c r="G1574" s="432" t="s">
        <v>1764</v>
      </c>
      <c r="H1574" s="432" t="s">
        <v>3555</v>
      </c>
      <c r="I1574" s="432" t="s">
        <v>3555</v>
      </c>
      <c r="J1574" s="432" t="s">
        <v>3556</v>
      </c>
      <c r="K1574" s="432" t="s">
        <v>3557</v>
      </c>
      <c r="L1574" s="434">
        <v>251.98</v>
      </c>
      <c r="M1574" s="434">
        <v>3</v>
      </c>
      <c r="N1574" s="435">
        <v>755.93999999999994</v>
      </c>
    </row>
    <row r="1575" spans="1:14" ht="14.4" customHeight="1" x14ac:dyDescent="0.3">
      <c r="A1575" s="430" t="s">
        <v>2872</v>
      </c>
      <c r="B1575" s="431" t="s">
        <v>4031</v>
      </c>
      <c r="C1575" s="432" t="s">
        <v>2873</v>
      </c>
      <c r="D1575" s="433" t="s">
        <v>4052</v>
      </c>
      <c r="E1575" s="432" t="s">
        <v>388</v>
      </c>
      <c r="F1575" s="433" t="s">
        <v>4075</v>
      </c>
      <c r="G1575" s="432" t="s">
        <v>1764</v>
      </c>
      <c r="H1575" s="432" t="s">
        <v>2668</v>
      </c>
      <c r="I1575" s="432" t="s">
        <v>2669</v>
      </c>
      <c r="J1575" s="432" t="s">
        <v>2670</v>
      </c>
      <c r="K1575" s="432" t="s">
        <v>2671</v>
      </c>
      <c r="L1575" s="434">
        <v>690.42003663505295</v>
      </c>
      <c r="M1575" s="434">
        <v>94</v>
      </c>
      <c r="N1575" s="435">
        <v>64899.483443694975</v>
      </c>
    </row>
    <row r="1576" spans="1:14" ht="14.4" customHeight="1" x14ac:dyDescent="0.3">
      <c r="A1576" s="430" t="s">
        <v>2872</v>
      </c>
      <c r="B1576" s="431" t="s">
        <v>4031</v>
      </c>
      <c r="C1576" s="432" t="s">
        <v>2873</v>
      </c>
      <c r="D1576" s="433" t="s">
        <v>4052</v>
      </c>
      <c r="E1576" s="432" t="s">
        <v>388</v>
      </c>
      <c r="F1576" s="433" t="s">
        <v>4075</v>
      </c>
      <c r="G1576" s="432" t="s">
        <v>1764</v>
      </c>
      <c r="H1576" s="432" t="s">
        <v>3558</v>
      </c>
      <c r="I1576" s="432" t="s">
        <v>3559</v>
      </c>
      <c r="J1576" s="432" t="s">
        <v>3560</v>
      </c>
      <c r="K1576" s="432" t="s">
        <v>3561</v>
      </c>
      <c r="L1576" s="434">
        <v>960.25000000000011</v>
      </c>
      <c r="M1576" s="434">
        <v>13</v>
      </c>
      <c r="N1576" s="435">
        <v>12483.250000000002</v>
      </c>
    </row>
    <row r="1577" spans="1:14" ht="14.4" customHeight="1" x14ac:dyDescent="0.3">
      <c r="A1577" s="430" t="s">
        <v>2872</v>
      </c>
      <c r="B1577" s="431" t="s">
        <v>4031</v>
      </c>
      <c r="C1577" s="432" t="s">
        <v>2873</v>
      </c>
      <c r="D1577" s="433" t="s">
        <v>4052</v>
      </c>
      <c r="E1577" s="432" t="s">
        <v>388</v>
      </c>
      <c r="F1577" s="433" t="s">
        <v>4075</v>
      </c>
      <c r="G1577" s="432" t="s">
        <v>1764</v>
      </c>
      <c r="H1577" s="432" t="s">
        <v>3562</v>
      </c>
      <c r="I1577" s="432" t="s">
        <v>3562</v>
      </c>
      <c r="J1577" s="432" t="s">
        <v>2081</v>
      </c>
      <c r="K1577" s="432" t="s">
        <v>3563</v>
      </c>
      <c r="L1577" s="434">
        <v>330.98988392952174</v>
      </c>
      <c r="M1577" s="434">
        <v>2</v>
      </c>
      <c r="N1577" s="435">
        <v>661.97976785904348</v>
      </c>
    </row>
    <row r="1578" spans="1:14" ht="14.4" customHeight="1" x14ac:dyDescent="0.3">
      <c r="A1578" s="430" t="s">
        <v>2872</v>
      </c>
      <c r="B1578" s="431" t="s">
        <v>4031</v>
      </c>
      <c r="C1578" s="432" t="s">
        <v>2873</v>
      </c>
      <c r="D1578" s="433" t="s">
        <v>4052</v>
      </c>
      <c r="E1578" s="432" t="s">
        <v>388</v>
      </c>
      <c r="F1578" s="433" t="s">
        <v>4075</v>
      </c>
      <c r="G1578" s="432" t="s">
        <v>1764</v>
      </c>
      <c r="H1578" s="432" t="s">
        <v>3564</v>
      </c>
      <c r="I1578" s="432" t="s">
        <v>3565</v>
      </c>
      <c r="J1578" s="432" t="s">
        <v>3566</v>
      </c>
      <c r="K1578" s="432" t="s">
        <v>3567</v>
      </c>
      <c r="L1578" s="434">
        <v>64.92</v>
      </c>
      <c r="M1578" s="434">
        <v>1</v>
      </c>
      <c r="N1578" s="435">
        <v>64.92</v>
      </c>
    </row>
    <row r="1579" spans="1:14" ht="14.4" customHeight="1" x14ac:dyDescent="0.3">
      <c r="A1579" s="430" t="s">
        <v>2872</v>
      </c>
      <c r="B1579" s="431" t="s">
        <v>4031</v>
      </c>
      <c r="C1579" s="432" t="s">
        <v>2873</v>
      </c>
      <c r="D1579" s="433" t="s">
        <v>4052</v>
      </c>
      <c r="E1579" s="432" t="s">
        <v>388</v>
      </c>
      <c r="F1579" s="433" t="s">
        <v>4075</v>
      </c>
      <c r="G1579" s="432" t="s">
        <v>1764</v>
      </c>
      <c r="H1579" s="432" t="s">
        <v>3568</v>
      </c>
      <c r="I1579" s="432" t="s">
        <v>3568</v>
      </c>
      <c r="J1579" s="432" t="s">
        <v>3569</v>
      </c>
      <c r="K1579" s="432" t="s">
        <v>3570</v>
      </c>
      <c r="L1579" s="434">
        <v>680.1</v>
      </c>
      <c r="M1579" s="434">
        <v>1</v>
      </c>
      <c r="N1579" s="435">
        <v>680.1</v>
      </c>
    </row>
    <row r="1580" spans="1:14" ht="14.4" customHeight="1" x14ac:dyDescent="0.3">
      <c r="A1580" s="430" t="s">
        <v>2872</v>
      </c>
      <c r="B1580" s="431" t="s">
        <v>4031</v>
      </c>
      <c r="C1580" s="432" t="s">
        <v>2873</v>
      </c>
      <c r="D1580" s="433" t="s">
        <v>4052</v>
      </c>
      <c r="E1580" s="432" t="s">
        <v>388</v>
      </c>
      <c r="F1580" s="433" t="s">
        <v>4075</v>
      </c>
      <c r="G1580" s="432" t="s">
        <v>1764</v>
      </c>
      <c r="H1580" s="432" t="s">
        <v>3571</v>
      </c>
      <c r="I1580" s="432" t="s">
        <v>3572</v>
      </c>
      <c r="J1580" s="432" t="s">
        <v>3573</v>
      </c>
      <c r="K1580" s="432" t="s">
        <v>3574</v>
      </c>
      <c r="L1580" s="434">
        <v>54.780000000000015</v>
      </c>
      <c r="M1580" s="434">
        <v>1</v>
      </c>
      <c r="N1580" s="435">
        <v>54.780000000000015</v>
      </c>
    </row>
    <row r="1581" spans="1:14" ht="14.4" customHeight="1" x14ac:dyDescent="0.3">
      <c r="A1581" s="430" t="s">
        <v>2872</v>
      </c>
      <c r="B1581" s="431" t="s">
        <v>4031</v>
      </c>
      <c r="C1581" s="432" t="s">
        <v>2873</v>
      </c>
      <c r="D1581" s="433" t="s">
        <v>4052</v>
      </c>
      <c r="E1581" s="432" t="s">
        <v>388</v>
      </c>
      <c r="F1581" s="433" t="s">
        <v>4075</v>
      </c>
      <c r="G1581" s="432" t="s">
        <v>1764</v>
      </c>
      <c r="H1581" s="432" t="s">
        <v>3575</v>
      </c>
      <c r="I1581" s="432" t="s">
        <v>3575</v>
      </c>
      <c r="J1581" s="432" t="s">
        <v>3576</v>
      </c>
      <c r="K1581" s="432" t="s">
        <v>3577</v>
      </c>
      <c r="L1581" s="434">
        <v>950.72889483155063</v>
      </c>
      <c r="M1581" s="434">
        <v>2</v>
      </c>
      <c r="N1581" s="435">
        <v>1901.4577896631013</v>
      </c>
    </row>
    <row r="1582" spans="1:14" ht="14.4" customHeight="1" x14ac:dyDescent="0.3">
      <c r="A1582" s="430" t="s">
        <v>2872</v>
      </c>
      <c r="B1582" s="431" t="s">
        <v>4031</v>
      </c>
      <c r="C1582" s="432" t="s">
        <v>2873</v>
      </c>
      <c r="D1582" s="433" t="s">
        <v>4052</v>
      </c>
      <c r="E1582" s="432" t="s">
        <v>388</v>
      </c>
      <c r="F1582" s="433" t="s">
        <v>4075</v>
      </c>
      <c r="G1582" s="432" t="s">
        <v>1764</v>
      </c>
      <c r="H1582" s="432" t="s">
        <v>2027</v>
      </c>
      <c r="I1582" s="432" t="s">
        <v>2028</v>
      </c>
      <c r="J1582" s="432" t="s">
        <v>2029</v>
      </c>
      <c r="K1582" s="432" t="s">
        <v>2030</v>
      </c>
      <c r="L1582" s="434">
        <v>70.039999999999935</v>
      </c>
      <c r="M1582" s="434">
        <v>1</v>
      </c>
      <c r="N1582" s="435">
        <v>70.039999999999935</v>
      </c>
    </row>
    <row r="1583" spans="1:14" ht="14.4" customHeight="1" x14ac:dyDescent="0.3">
      <c r="A1583" s="430" t="s">
        <v>2872</v>
      </c>
      <c r="B1583" s="431" t="s">
        <v>4031</v>
      </c>
      <c r="C1583" s="432" t="s">
        <v>2873</v>
      </c>
      <c r="D1583" s="433" t="s">
        <v>4052</v>
      </c>
      <c r="E1583" s="432" t="s">
        <v>388</v>
      </c>
      <c r="F1583" s="433" t="s">
        <v>4075</v>
      </c>
      <c r="G1583" s="432" t="s">
        <v>1764</v>
      </c>
      <c r="H1583" s="432" t="s">
        <v>3578</v>
      </c>
      <c r="I1583" s="432" t="s">
        <v>3578</v>
      </c>
      <c r="J1583" s="432" t="s">
        <v>3579</v>
      </c>
      <c r="K1583" s="432" t="s">
        <v>3580</v>
      </c>
      <c r="L1583" s="434">
        <v>773.31</v>
      </c>
      <c r="M1583" s="434">
        <v>1</v>
      </c>
      <c r="N1583" s="435">
        <v>773.31</v>
      </c>
    </row>
    <row r="1584" spans="1:14" ht="14.4" customHeight="1" x14ac:dyDescent="0.3">
      <c r="A1584" s="430" t="s">
        <v>2872</v>
      </c>
      <c r="B1584" s="431" t="s">
        <v>4031</v>
      </c>
      <c r="C1584" s="432" t="s">
        <v>2873</v>
      </c>
      <c r="D1584" s="433" t="s">
        <v>4052</v>
      </c>
      <c r="E1584" s="432" t="s">
        <v>388</v>
      </c>
      <c r="F1584" s="433" t="s">
        <v>4075</v>
      </c>
      <c r="G1584" s="432" t="s">
        <v>1764</v>
      </c>
      <c r="H1584" s="432" t="s">
        <v>2676</v>
      </c>
      <c r="I1584" s="432" t="s">
        <v>2676</v>
      </c>
      <c r="J1584" s="432" t="s">
        <v>2677</v>
      </c>
      <c r="K1584" s="432" t="s">
        <v>2678</v>
      </c>
      <c r="L1584" s="434">
        <v>48.82988733587856</v>
      </c>
      <c r="M1584" s="434">
        <v>3</v>
      </c>
      <c r="N1584" s="435">
        <v>146.48966200763567</v>
      </c>
    </row>
    <row r="1585" spans="1:14" ht="14.4" customHeight="1" x14ac:dyDescent="0.3">
      <c r="A1585" s="430" t="s">
        <v>2872</v>
      </c>
      <c r="B1585" s="431" t="s">
        <v>4031</v>
      </c>
      <c r="C1585" s="432" t="s">
        <v>2873</v>
      </c>
      <c r="D1585" s="433" t="s">
        <v>4052</v>
      </c>
      <c r="E1585" s="432" t="s">
        <v>388</v>
      </c>
      <c r="F1585" s="433" t="s">
        <v>4075</v>
      </c>
      <c r="G1585" s="432" t="s">
        <v>1764</v>
      </c>
      <c r="H1585" s="432" t="s">
        <v>3581</v>
      </c>
      <c r="I1585" s="432" t="s">
        <v>3581</v>
      </c>
      <c r="J1585" s="432" t="s">
        <v>3582</v>
      </c>
      <c r="K1585" s="432" t="s">
        <v>3583</v>
      </c>
      <c r="L1585" s="434">
        <v>670.67000000000019</v>
      </c>
      <c r="M1585" s="434">
        <v>1</v>
      </c>
      <c r="N1585" s="435">
        <v>670.67000000000019</v>
      </c>
    </row>
    <row r="1586" spans="1:14" ht="14.4" customHeight="1" x14ac:dyDescent="0.3">
      <c r="A1586" s="430" t="s">
        <v>2872</v>
      </c>
      <c r="B1586" s="431" t="s">
        <v>4031</v>
      </c>
      <c r="C1586" s="432" t="s">
        <v>2873</v>
      </c>
      <c r="D1586" s="433" t="s">
        <v>4052</v>
      </c>
      <c r="E1586" s="432" t="s">
        <v>388</v>
      </c>
      <c r="F1586" s="433" t="s">
        <v>4075</v>
      </c>
      <c r="G1586" s="432" t="s">
        <v>1764</v>
      </c>
      <c r="H1586" s="432" t="s">
        <v>2679</v>
      </c>
      <c r="I1586" s="432" t="s">
        <v>2679</v>
      </c>
      <c r="J1586" s="432" t="s">
        <v>2680</v>
      </c>
      <c r="K1586" s="432" t="s">
        <v>2681</v>
      </c>
      <c r="L1586" s="434">
        <v>93.410000000000053</v>
      </c>
      <c r="M1586" s="434">
        <v>2</v>
      </c>
      <c r="N1586" s="435">
        <v>186.82000000000011</v>
      </c>
    </row>
    <row r="1587" spans="1:14" ht="14.4" customHeight="1" x14ac:dyDescent="0.3">
      <c r="A1587" s="430" t="s">
        <v>2872</v>
      </c>
      <c r="B1587" s="431" t="s">
        <v>4031</v>
      </c>
      <c r="C1587" s="432" t="s">
        <v>2873</v>
      </c>
      <c r="D1587" s="433" t="s">
        <v>4052</v>
      </c>
      <c r="E1587" s="432" t="s">
        <v>388</v>
      </c>
      <c r="F1587" s="433" t="s">
        <v>4075</v>
      </c>
      <c r="G1587" s="432" t="s">
        <v>1764</v>
      </c>
      <c r="H1587" s="432" t="s">
        <v>2688</v>
      </c>
      <c r="I1587" s="432" t="s">
        <v>2688</v>
      </c>
      <c r="J1587" s="432" t="s">
        <v>2689</v>
      </c>
      <c r="K1587" s="432" t="s">
        <v>2690</v>
      </c>
      <c r="L1587" s="434">
        <v>113.05000000000007</v>
      </c>
      <c r="M1587" s="434">
        <v>2</v>
      </c>
      <c r="N1587" s="435">
        <v>226.10000000000014</v>
      </c>
    </row>
    <row r="1588" spans="1:14" ht="14.4" customHeight="1" x14ac:dyDescent="0.3">
      <c r="A1588" s="430" t="s">
        <v>2872</v>
      </c>
      <c r="B1588" s="431" t="s">
        <v>4031</v>
      </c>
      <c r="C1588" s="432" t="s">
        <v>2873</v>
      </c>
      <c r="D1588" s="433" t="s">
        <v>4052</v>
      </c>
      <c r="E1588" s="432" t="s">
        <v>388</v>
      </c>
      <c r="F1588" s="433" t="s">
        <v>4075</v>
      </c>
      <c r="G1588" s="432" t="s">
        <v>1764</v>
      </c>
      <c r="H1588" s="432" t="s">
        <v>2691</v>
      </c>
      <c r="I1588" s="432" t="s">
        <v>2691</v>
      </c>
      <c r="J1588" s="432" t="s">
        <v>2692</v>
      </c>
      <c r="K1588" s="432" t="s">
        <v>2693</v>
      </c>
      <c r="L1588" s="434">
        <v>273.89999999999998</v>
      </c>
      <c r="M1588" s="434">
        <v>7</v>
      </c>
      <c r="N1588" s="435">
        <v>1917.3</v>
      </c>
    </row>
    <row r="1589" spans="1:14" ht="14.4" customHeight="1" x14ac:dyDescent="0.3">
      <c r="A1589" s="430" t="s">
        <v>2872</v>
      </c>
      <c r="B1589" s="431" t="s">
        <v>4031</v>
      </c>
      <c r="C1589" s="432" t="s">
        <v>2873</v>
      </c>
      <c r="D1589" s="433" t="s">
        <v>4052</v>
      </c>
      <c r="E1589" s="432" t="s">
        <v>388</v>
      </c>
      <c r="F1589" s="433" t="s">
        <v>4075</v>
      </c>
      <c r="G1589" s="432" t="s">
        <v>1764</v>
      </c>
      <c r="H1589" s="432" t="s">
        <v>2051</v>
      </c>
      <c r="I1589" s="432" t="s">
        <v>2051</v>
      </c>
      <c r="J1589" s="432" t="s">
        <v>1839</v>
      </c>
      <c r="K1589" s="432" t="s">
        <v>2052</v>
      </c>
      <c r="L1589" s="434">
        <v>1106.26</v>
      </c>
      <c r="M1589" s="434">
        <v>1</v>
      </c>
      <c r="N1589" s="435">
        <v>1106.26</v>
      </c>
    </row>
    <row r="1590" spans="1:14" ht="14.4" customHeight="1" x14ac:dyDescent="0.3">
      <c r="A1590" s="430" t="s">
        <v>2872</v>
      </c>
      <c r="B1590" s="431" t="s">
        <v>4031</v>
      </c>
      <c r="C1590" s="432" t="s">
        <v>2873</v>
      </c>
      <c r="D1590" s="433" t="s">
        <v>4052</v>
      </c>
      <c r="E1590" s="432" t="s">
        <v>388</v>
      </c>
      <c r="F1590" s="433" t="s">
        <v>4075</v>
      </c>
      <c r="G1590" s="432" t="s">
        <v>1764</v>
      </c>
      <c r="H1590" s="432" t="s">
        <v>3584</v>
      </c>
      <c r="I1590" s="432" t="s">
        <v>3584</v>
      </c>
      <c r="J1590" s="432" t="s">
        <v>3494</v>
      </c>
      <c r="K1590" s="432" t="s">
        <v>3495</v>
      </c>
      <c r="L1590" s="434">
        <v>3299.9994637695177</v>
      </c>
      <c r="M1590" s="434">
        <v>31</v>
      </c>
      <c r="N1590" s="435">
        <v>102299.98337685505</v>
      </c>
    </row>
    <row r="1591" spans="1:14" ht="14.4" customHeight="1" x14ac:dyDescent="0.3">
      <c r="A1591" s="430" t="s">
        <v>2872</v>
      </c>
      <c r="B1591" s="431" t="s">
        <v>4031</v>
      </c>
      <c r="C1591" s="432" t="s">
        <v>2873</v>
      </c>
      <c r="D1591" s="433" t="s">
        <v>4052</v>
      </c>
      <c r="E1591" s="432" t="s">
        <v>388</v>
      </c>
      <c r="F1591" s="433" t="s">
        <v>4075</v>
      </c>
      <c r="G1591" s="432" t="s">
        <v>1764</v>
      </c>
      <c r="H1591" s="432" t="s">
        <v>2053</v>
      </c>
      <c r="I1591" s="432" t="s">
        <v>2053</v>
      </c>
      <c r="J1591" s="432" t="s">
        <v>1805</v>
      </c>
      <c r="K1591" s="432" t="s">
        <v>2054</v>
      </c>
      <c r="L1591" s="434">
        <v>408.94846053152173</v>
      </c>
      <c r="M1591" s="434">
        <v>25</v>
      </c>
      <c r="N1591" s="435">
        <v>10223.711513288043</v>
      </c>
    </row>
    <row r="1592" spans="1:14" ht="14.4" customHeight="1" x14ac:dyDescent="0.3">
      <c r="A1592" s="430" t="s">
        <v>2872</v>
      </c>
      <c r="B1592" s="431" t="s">
        <v>4031</v>
      </c>
      <c r="C1592" s="432" t="s">
        <v>2873</v>
      </c>
      <c r="D1592" s="433" t="s">
        <v>4052</v>
      </c>
      <c r="E1592" s="432" t="s">
        <v>388</v>
      </c>
      <c r="F1592" s="433" t="s">
        <v>4075</v>
      </c>
      <c r="G1592" s="432" t="s">
        <v>1764</v>
      </c>
      <c r="H1592" s="432" t="s">
        <v>2055</v>
      </c>
      <c r="I1592" s="432" t="s">
        <v>2055</v>
      </c>
      <c r="J1592" s="432" t="s">
        <v>2056</v>
      </c>
      <c r="K1592" s="432" t="s">
        <v>2057</v>
      </c>
      <c r="L1592" s="434">
        <v>67.80684869754738</v>
      </c>
      <c r="M1592" s="434">
        <v>2820</v>
      </c>
      <c r="N1592" s="435">
        <v>191215.3133270836</v>
      </c>
    </row>
    <row r="1593" spans="1:14" ht="14.4" customHeight="1" x14ac:dyDescent="0.3">
      <c r="A1593" s="430" t="s">
        <v>2872</v>
      </c>
      <c r="B1593" s="431" t="s">
        <v>4031</v>
      </c>
      <c r="C1593" s="432" t="s">
        <v>2873</v>
      </c>
      <c r="D1593" s="433" t="s">
        <v>4052</v>
      </c>
      <c r="E1593" s="432" t="s">
        <v>388</v>
      </c>
      <c r="F1593" s="433" t="s">
        <v>4075</v>
      </c>
      <c r="G1593" s="432" t="s">
        <v>1764</v>
      </c>
      <c r="H1593" s="432" t="s">
        <v>2058</v>
      </c>
      <c r="I1593" s="432" t="s">
        <v>2058</v>
      </c>
      <c r="J1593" s="432" t="s">
        <v>1805</v>
      </c>
      <c r="K1593" s="432" t="s">
        <v>1966</v>
      </c>
      <c r="L1593" s="434">
        <v>301.47000000000003</v>
      </c>
      <c r="M1593" s="434">
        <v>10</v>
      </c>
      <c r="N1593" s="435">
        <v>3014.7000000000003</v>
      </c>
    </row>
    <row r="1594" spans="1:14" ht="14.4" customHeight="1" x14ac:dyDescent="0.3">
      <c r="A1594" s="430" t="s">
        <v>2872</v>
      </c>
      <c r="B1594" s="431" t="s">
        <v>4031</v>
      </c>
      <c r="C1594" s="432" t="s">
        <v>2873</v>
      </c>
      <c r="D1594" s="433" t="s">
        <v>4052</v>
      </c>
      <c r="E1594" s="432" t="s">
        <v>388</v>
      </c>
      <c r="F1594" s="433" t="s">
        <v>4075</v>
      </c>
      <c r="G1594" s="432" t="s">
        <v>1764</v>
      </c>
      <c r="H1594" s="432" t="s">
        <v>2059</v>
      </c>
      <c r="I1594" s="432" t="s">
        <v>2059</v>
      </c>
      <c r="J1594" s="432" t="s">
        <v>1805</v>
      </c>
      <c r="K1594" s="432" t="s">
        <v>2052</v>
      </c>
      <c r="L1594" s="434">
        <v>630.66</v>
      </c>
      <c r="M1594" s="434">
        <v>9</v>
      </c>
      <c r="N1594" s="435">
        <v>5675.94</v>
      </c>
    </row>
    <row r="1595" spans="1:14" ht="14.4" customHeight="1" x14ac:dyDescent="0.3">
      <c r="A1595" s="430" t="s">
        <v>2872</v>
      </c>
      <c r="B1595" s="431" t="s">
        <v>4031</v>
      </c>
      <c r="C1595" s="432" t="s">
        <v>2873</v>
      </c>
      <c r="D1595" s="433" t="s">
        <v>4052</v>
      </c>
      <c r="E1595" s="432" t="s">
        <v>388</v>
      </c>
      <c r="F1595" s="433" t="s">
        <v>4075</v>
      </c>
      <c r="G1595" s="432" t="s">
        <v>1764</v>
      </c>
      <c r="H1595" s="432" t="s">
        <v>3585</v>
      </c>
      <c r="I1595" s="432" t="s">
        <v>3585</v>
      </c>
      <c r="J1595" s="432" t="s">
        <v>1977</v>
      </c>
      <c r="K1595" s="432" t="s">
        <v>3491</v>
      </c>
      <c r="L1595" s="434">
        <v>161.69</v>
      </c>
      <c r="M1595" s="434">
        <v>1</v>
      </c>
      <c r="N1595" s="435">
        <v>161.69</v>
      </c>
    </row>
    <row r="1596" spans="1:14" ht="14.4" customHeight="1" x14ac:dyDescent="0.3">
      <c r="A1596" s="430" t="s">
        <v>2872</v>
      </c>
      <c r="B1596" s="431" t="s">
        <v>4031</v>
      </c>
      <c r="C1596" s="432" t="s">
        <v>2873</v>
      </c>
      <c r="D1596" s="433" t="s">
        <v>4052</v>
      </c>
      <c r="E1596" s="432" t="s">
        <v>388</v>
      </c>
      <c r="F1596" s="433" t="s">
        <v>4075</v>
      </c>
      <c r="G1596" s="432" t="s">
        <v>1764</v>
      </c>
      <c r="H1596" s="432" t="s">
        <v>2067</v>
      </c>
      <c r="I1596" s="432" t="s">
        <v>2067</v>
      </c>
      <c r="J1596" s="432" t="s">
        <v>1820</v>
      </c>
      <c r="K1596" s="432" t="s">
        <v>2068</v>
      </c>
      <c r="L1596" s="434">
        <v>154.30999999999997</v>
      </c>
      <c r="M1596" s="434">
        <v>1</v>
      </c>
      <c r="N1596" s="435">
        <v>154.30999999999997</v>
      </c>
    </row>
    <row r="1597" spans="1:14" ht="14.4" customHeight="1" x14ac:dyDescent="0.3">
      <c r="A1597" s="430" t="s">
        <v>2872</v>
      </c>
      <c r="B1597" s="431" t="s">
        <v>4031</v>
      </c>
      <c r="C1597" s="432" t="s">
        <v>2873</v>
      </c>
      <c r="D1597" s="433" t="s">
        <v>4052</v>
      </c>
      <c r="E1597" s="432" t="s">
        <v>388</v>
      </c>
      <c r="F1597" s="433" t="s">
        <v>4075</v>
      </c>
      <c r="G1597" s="432" t="s">
        <v>1764</v>
      </c>
      <c r="H1597" s="432" t="s">
        <v>2069</v>
      </c>
      <c r="I1597" s="432" t="s">
        <v>2069</v>
      </c>
      <c r="J1597" s="432" t="s">
        <v>2070</v>
      </c>
      <c r="K1597" s="432" t="s">
        <v>2071</v>
      </c>
      <c r="L1597" s="434">
        <v>63.036047439885884</v>
      </c>
      <c r="M1597" s="434">
        <v>10</v>
      </c>
      <c r="N1597" s="435">
        <v>630.36047439885886</v>
      </c>
    </row>
    <row r="1598" spans="1:14" ht="14.4" customHeight="1" x14ac:dyDescent="0.3">
      <c r="A1598" s="430" t="s">
        <v>2872</v>
      </c>
      <c r="B1598" s="431" t="s">
        <v>4031</v>
      </c>
      <c r="C1598" s="432" t="s">
        <v>2873</v>
      </c>
      <c r="D1598" s="433" t="s">
        <v>4052</v>
      </c>
      <c r="E1598" s="432" t="s">
        <v>388</v>
      </c>
      <c r="F1598" s="433" t="s">
        <v>4075</v>
      </c>
      <c r="G1598" s="432" t="s">
        <v>1764</v>
      </c>
      <c r="H1598" s="432" t="s">
        <v>2075</v>
      </c>
      <c r="I1598" s="432" t="s">
        <v>2075</v>
      </c>
      <c r="J1598" s="432" t="s">
        <v>2066</v>
      </c>
      <c r="K1598" s="432" t="s">
        <v>2076</v>
      </c>
      <c r="L1598" s="434">
        <v>214.09053147016326</v>
      </c>
      <c r="M1598" s="434">
        <v>1</v>
      </c>
      <c r="N1598" s="435">
        <v>214.09053147016326</v>
      </c>
    </row>
    <row r="1599" spans="1:14" ht="14.4" customHeight="1" x14ac:dyDescent="0.3">
      <c r="A1599" s="430" t="s">
        <v>2872</v>
      </c>
      <c r="B1599" s="431" t="s">
        <v>4031</v>
      </c>
      <c r="C1599" s="432" t="s">
        <v>2873</v>
      </c>
      <c r="D1599" s="433" t="s">
        <v>4052</v>
      </c>
      <c r="E1599" s="432" t="s">
        <v>388</v>
      </c>
      <c r="F1599" s="433" t="s">
        <v>4075</v>
      </c>
      <c r="G1599" s="432" t="s">
        <v>1764</v>
      </c>
      <c r="H1599" s="432" t="s">
        <v>3586</v>
      </c>
      <c r="I1599" s="432" t="s">
        <v>3586</v>
      </c>
      <c r="J1599" s="432" t="s">
        <v>3587</v>
      </c>
      <c r="K1599" s="432" t="s">
        <v>3588</v>
      </c>
      <c r="L1599" s="434">
        <v>66.089993411815612</v>
      </c>
      <c r="M1599" s="434">
        <v>3</v>
      </c>
      <c r="N1599" s="435">
        <v>198.26998023544684</v>
      </c>
    </row>
    <row r="1600" spans="1:14" ht="14.4" customHeight="1" x14ac:dyDescent="0.3">
      <c r="A1600" s="430" t="s">
        <v>2872</v>
      </c>
      <c r="B1600" s="431" t="s">
        <v>4031</v>
      </c>
      <c r="C1600" s="432" t="s">
        <v>2873</v>
      </c>
      <c r="D1600" s="433" t="s">
        <v>4052</v>
      </c>
      <c r="E1600" s="432" t="s">
        <v>388</v>
      </c>
      <c r="F1600" s="433" t="s">
        <v>4075</v>
      </c>
      <c r="G1600" s="432" t="s">
        <v>1764</v>
      </c>
      <c r="H1600" s="432" t="s">
        <v>2077</v>
      </c>
      <c r="I1600" s="432" t="s">
        <v>2077</v>
      </c>
      <c r="J1600" s="432" t="s">
        <v>2078</v>
      </c>
      <c r="K1600" s="432" t="s">
        <v>2079</v>
      </c>
      <c r="L1600" s="434">
        <v>67.319999999999993</v>
      </c>
      <c r="M1600" s="434">
        <v>1</v>
      </c>
      <c r="N1600" s="435">
        <v>67.319999999999993</v>
      </c>
    </row>
    <row r="1601" spans="1:14" ht="14.4" customHeight="1" x14ac:dyDescent="0.3">
      <c r="A1601" s="430" t="s">
        <v>2872</v>
      </c>
      <c r="B1601" s="431" t="s">
        <v>4031</v>
      </c>
      <c r="C1601" s="432" t="s">
        <v>2873</v>
      </c>
      <c r="D1601" s="433" t="s">
        <v>4052</v>
      </c>
      <c r="E1601" s="432" t="s">
        <v>2087</v>
      </c>
      <c r="F1601" s="433" t="s">
        <v>4077</v>
      </c>
      <c r="G1601" s="432"/>
      <c r="H1601" s="432" t="s">
        <v>3589</v>
      </c>
      <c r="I1601" s="432" t="s">
        <v>3590</v>
      </c>
      <c r="J1601" s="432" t="s">
        <v>3591</v>
      </c>
      <c r="K1601" s="432"/>
      <c r="L1601" s="434">
        <v>183.20249999999999</v>
      </c>
      <c r="M1601" s="434">
        <v>3</v>
      </c>
      <c r="N1601" s="435">
        <v>549.60749999999996</v>
      </c>
    </row>
    <row r="1602" spans="1:14" ht="14.4" customHeight="1" x14ac:dyDescent="0.3">
      <c r="A1602" s="430" t="s">
        <v>2872</v>
      </c>
      <c r="B1602" s="431" t="s">
        <v>4031</v>
      </c>
      <c r="C1602" s="432" t="s">
        <v>2873</v>
      </c>
      <c r="D1602" s="433" t="s">
        <v>4052</v>
      </c>
      <c r="E1602" s="432" t="s">
        <v>2087</v>
      </c>
      <c r="F1602" s="433" t="s">
        <v>4077</v>
      </c>
      <c r="G1602" s="432"/>
      <c r="H1602" s="432" t="s">
        <v>3592</v>
      </c>
      <c r="I1602" s="432" t="s">
        <v>3592</v>
      </c>
      <c r="J1602" s="432" t="s">
        <v>3593</v>
      </c>
      <c r="K1602" s="432" t="s">
        <v>3594</v>
      </c>
      <c r="L1602" s="434">
        <v>900.29</v>
      </c>
      <c r="M1602" s="434">
        <v>0.33339999999999997</v>
      </c>
      <c r="N1602" s="435">
        <v>300.15668599999998</v>
      </c>
    </row>
    <row r="1603" spans="1:14" ht="14.4" customHeight="1" x14ac:dyDescent="0.3">
      <c r="A1603" s="430" t="s">
        <v>2872</v>
      </c>
      <c r="B1603" s="431" t="s">
        <v>4031</v>
      </c>
      <c r="C1603" s="432" t="s">
        <v>2873</v>
      </c>
      <c r="D1603" s="433" t="s">
        <v>4052</v>
      </c>
      <c r="E1603" s="432" t="s">
        <v>2087</v>
      </c>
      <c r="F1603" s="433" t="s">
        <v>4077</v>
      </c>
      <c r="G1603" s="432"/>
      <c r="H1603" s="432" t="s">
        <v>3595</v>
      </c>
      <c r="I1603" s="432" t="s">
        <v>3595</v>
      </c>
      <c r="J1603" s="432" t="s">
        <v>3596</v>
      </c>
      <c r="K1603" s="432" t="s">
        <v>2093</v>
      </c>
      <c r="L1603" s="434">
        <v>27.198500531341107</v>
      </c>
      <c r="M1603" s="434">
        <v>22</v>
      </c>
      <c r="N1603" s="435">
        <v>598.36701168950435</v>
      </c>
    </row>
    <row r="1604" spans="1:14" ht="14.4" customHeight="1" x14ac:dyDescent="0.3">
      <c r="A1604" s="430" t="s">
        <v>2872</v>
      </c>
      <c r="B1604" s="431" t="s">
        <v>4031</v>
      </c>
      <c r="C1604" s="432" t="s">
        <v>2873</v>
      </c>
      <c r="D1604" s="433" t="s">
        <v>4052</v>
      </c>
      <c r="E1604" s="432" t="s">
        <v>2087</v>
      </c>
      <c r="F1604" s="433" t="s">
        <v>4077</v>
      </c>
      <c r="G1604" s="432"/>
      <c r="H1604" s="432" t="s">
        <v>3597</v>
      </c>
      <c r="I1604" s="432" t="s">
        <v>3597</v>
      </c>
      <c r="J1604" s="432" t="s">
        <v>3598</v>
      </c>
      <c r="K1604" s="432" t="s">
        <v>2093</v>
      </c>
      <c r="L1604" s="434">
        <v>27.195260592275915</v>
      </c>
      <c r="M1604" s="434">
        <v>36</v>
      </c>
      <c r="N1604" s="435">
        <v>979.02938132193287</v>
      </c>
    </row>
    <row r="1605" spans="1:14" ht="14.4" customHeight="1" x14ac:dyDescent="0.3">
      <c r="A1605" s="430" t="s">
        <v>2872</v>
      </c>
      <c r="B1605" s="431" t="s">
        <v>4031</v>
      </c>
      <c r="C1605" s="432" t="s">
        <v>2873</v>
      </c>
      <c r="D1605" s="433" t="s">
        <v>4052</v>
      </c>
      <c r="E1605" s="432" t="s">
        <v>2087</v>
      </c>
      <c r="F1605" s="433" t="s">
        <v>4077</v>
      </c>
      <c r="G1605" s="432"/>
      <c r="H1605" s="432" t="s">
        <v>3599</v>
      </c>
      <c r="I1605" s="432" t="s">
        <v>3599</v>
      </c>
      <c r="J1605" s="432" t="s">
        <v>3600</v>
      </c>
      <c r="K1605" s="432" t="s">
        <v>2093</v>
      </c>
      <c r="L1605" s="434">
        <v>27.197489425379246</v>
      </c>
      <c r="M1605" s="434">
        <v>27</v>
      </c>
      <c r="N1605" s="435">
        <v>734.33221448523966</v>
      </c>
    </row>
    <row r="1606" spans="1:14" ht="14.4" customHeight="1" x14ac:dyDescent="0.3">
      <c r="A1606" s="430" t="s">
        <v>2872</v>
      </c>
      <c r="B1606" s="431" t="s">
        <v>4031</v>
      </c>
      <c r="C1606" s="432" t="s">
        <v>2873</v>
      </c>
      <c r="D1606" s="433" t="s">
        <v>4052</v>
      </c>
      <c r="E1606" s="432" t="s">
        <v>2087</v>
      </c>
      <c r="F1606" s="433" t="s">
        <v>4077</v>
      </c>
      <c r="G1606" s="432"/>
      <c r="H1606" s="432" t="s">
        <v>3601</v>
      </c>
      <c r="I1606" s="432" t="s">
        <v>3601</v>
      </c>
      <c r="J1606" s="432" t="s">
        <v>3602</v>
      </c>
      <c r="K1606" s="432" t="s">
        <v>2093</v>
      </c>
      <c r="L1606" s="434">
        <v>27.194444444444446</v>
      </c>
      <c r="M1606" s="434">
        <v>18</v>
      </c>
      <c r="N1606" s="435">
        <v>489.50000000000006</v>
      </c>
    </row>
    <row r="1607" spans="1:14" ht="14.4" customHeight="1" x14ac:dyDescent="0.3">
      <c r="A1607" s="430" t="s">
        <v>2872</v>
      </c>
      <c r="B1607" s="431" t="s">
        <v>4031</v>
      </c>
      <c r="C1607" s="432" t="s">
        <v>2873</v>
      </c>
      <c r="D1607" s="433" t="s">
        <v>4052</v>
      </c>
      <c r="E1607" s="432" t="s">
        <v>2087</v>
      </c>
      <c r="F1607" s="433" t="s">
        <v>4077</v>
      </c>
      <c r="G1607" s="432" t="s">
        <v>381</v>
      </c>
      <c r="H1607" s="432" t="s">
        <v>3603</v>
      </c>
      <c r="I1607" s="432" t="s">
        <v>394</v>
      </c>
      <c r="J1607" s="432" t="s">
        <v>3604</v>
      </c>
      <c r="K1607" s="432"/>
      <c r="L1607" s="434">
        <v>1161.0996116942174</v>
      </c>
      <c r="M1607" s="434">
        <v>3.33</v>
      </c>
      <c r="N1607" s="435">
        <v>3866.4617069417441</v>
      </c>
    </row>
    <row r="1608" spans="1:14" ht="14.4" customHeight="1" x14ac:dyDescent="0.3">
      <c r="A1608" s="430" t="s">
        <v>2872</v>
      </c>
      <c r="B1608" s="431" t="s">
        <v>4031</v>
      </c>
      <c r="C1608" s="432" t="s">
        <v>2873</v>
      </c>
      <c r="D1608" s="433" t="s">
        <v>4052</v>
      </c>
      <c r="E1608" s="432" t="s">
        <v>2087</v>
      </c>
      <c r="F1608" s="433" t="s">
        <v>4077</v>
      </c>
      <c r="G1608" s="432" t="s">
        <v>381</v>
      </c>
      <c r="H1608" s="432" t="s">
        <v>2699</v>
      </c>
      <c r="I1608" s="432" t="s">
        <v>394</v>
      </c>
      <c r="J1608" s="432" t="s">
        <v>2700</v>
      </c>
      <c r="K1608" s="432" t="s">
        <v>2701</v>
      </c>
      <c r="L1608" s="434">
        <v>185.64032632986351</v>
      </c>
      <c r="M1608" s="434">
        <v>42</v>
      </c>
      <c r="N1608" s="435">
        <v>7796.893705854267</v>
      </c>
    </row>
    <row r="1609" spans="1:14" ht="14.4" customHeight="1" x14ac:dyDescent="0.3">
      <c r="A1609" s="430" t="s">
        <v>2872</v>
      </c>
      <c r="B1609" s="431" t="s">
        <v>4031</v>
      </c>
      <c r="C1609" s="432" t="s">
        <v>2873</v>
      </c>
      <c r="D1609" s="433" t="s">
        <v>4052</v>
      </c>
      <c r="E1609" s="432" t="s">
        <v>2087</v>
      </c>
      <c r="F1609" s="433" t="s">
        <v>4077</v>
      </c>
      <c r="G1609" s="432" t="s">
        <v>381</v>
      </c>
      <c r="H1609" s="432" t="s">
        <v>3605</v>
      </c>
      <c r="I1609" s="432" t="s">
        <v>394</v>
      </c>
      <c r="J1609" s="432" t="s">
        <v>3606</v>
      </c>
      <c r="K1609" s="432"/>
      <c r="L1609" s="434">
        <v>253.75998052497718</v>
      </c>
      <c r="M1609" s="434">
        <v>108</v>
      </c>
      <c r="N1609" s="435">
        <v>27406.077896697534</v>
      </c>
    </row>
    <row r="1610" spans="1:14" ht="14.4" customHeight="1" x14ac:dyDescent="0.3">
      <c r="A1610" s="430" t="s">
        <v>2872</v>
      </c>
      <c r="B1610" s="431" t="s">
        <v>4031</v>
      </c>
      <c r="C1610" s="432" t="s">
        <v>2873</v>
      </c>
      <c r="D1610" s="433" t="s">
        <v>4052</v>
      </c>
      <c r="E1610" s="432" t="s">
        <v>2087</v>
      </c>
      <c r="F1610" s="433" t="s">
        <v>4077</v>
      </c>
      <c r="G1610" s="432" t="s">
        <v>381</v>
      </c>
      <c r="H1610" s="432" t="s">
        <v>3607</v>
      </c>
      <c r="I1610" s="432" t="s">
        <v>394</v>
      </c>
      <c r="J1610" s="432" t="s">
        <v>3608</v>
      </c>
      <c r="K1610" s="432"/>
      <c r="L1610" s="434">
        <v>221.68966721645231</v>
      </c>
      <c r="M1610" s="434">
        <v>75</v>
      </c>
      <c r="N1610" s="435">
        <v>16626.725041233924</v>
      </c>
    </row>
    <row r="1611" spans="1:14" ht="14.4" customHeight="1" x14ac:dyDescent="0.3">
      <c r="A1611" s="430" t="s">
        <v>2872</v>
      </c>
      <c r="B1611" s="431" t="s">
        <v>4031</v>
      </c>
      <c r="C1611" s="432" t="s">
        <v>2873</v>
      </c>
      <c r="D1611" s="433" t="s">
        <v>4052</v>
      </c>
      <c r="E1611" s="432" t="s">
        <v>2087</v>
      </c>
      <c r="F1611" s="433" t="s">
        <v>4077</v>
      </c>
      <c r="G1611" s="432" t="s">
        <v>381</v>
      </c>
      <c r="H1611" s="432" t="s">
        <v>2702</v>
      </c>
      <c r="I1611" s="432" t="s">
        <v>394</v>
      </c>
      <c r="J1611" s="432" t="s">
        <v>2703</v>
      </c>
      <c r="K1611" s="432"/>
      <c r="L1611" s="434">
        <v>180.3309696969697</v>
      </c>
      <c r="M1611" s="434">
        <v>55</v>
      </c>
      <c r="N1611" s="435">
        <v>9918.2033333333329</v>
      </c>
    </row>
    <row r="1612" spans="1:14" ht="14.4" customHeight="1" x14ac:dyDescent="0.3">
      <c r="A1612" s="430" t="s">
        <v>2872</v>
      </c>
      <c r="B1612" s="431" t="s">
        <v>4031</v>
      </c>
      <c r="C1612" s="432" t="s">
        <v>2873</v>
      </c>
      <c r="D1612" s="433" t="s">
        <v>4052</v>
      </c>
      <c r="E1612" s="432" t="s">
        <v>2087</v>
      </c>
      <c r="F1612" s="433" t="s">
        <v>4077</v>
      </c>
      <c r="G1612" s="432" t="s">
        <v>381</v>
      </c>
      <c r="H1612" s="432" t="s">
        <v>3609</v>
      </c>
      <c r="I1612" s="432" t="s">
        <v>394</v>
      </c>
      <c r="J1612" s="432" t="s">
        <v>3610</v>
      </c>
      <c r="K1612" s="432"/>
      <c r="L1612" s="434">
        <v>84.41</v>
      </c>
      <c r="M1612" s="434">
        <v>8</v>
      </c>
      <c r="N1612" s="435">
        <v>675.28</v>
      </c>
    </row>
    <row r="1613" spans="1:14" ht="14.4" customHeight="1" x14ac:dyDescent="0.3">
      <c r="A1613" s="430" t="s">
        <v>2872</v>
      </c>
      <c r="B1613" s="431" t="s">
        <v>4031</v>
      </c>
      <c r="C1613" s="432" t="s">
        <v>2873</v>
      </c>
      <c r="D1613" s="433" t="s">
        <v>4052</v>
      </c>
      <c r="E1613" s="432" t="s">
        <v>2087</v>
      </c>
      <c r="F1613" s="433" t="s">
        <v>4077</v>
      </c>
      <c r="G1613" s="432" t="s">
        <v>381</v>
      </c>
      <c r="H1613" s="432" t="s">
        <v>3611</v>
      </c>
      <c r="I1613" s="432" t="s">
        <v>3611</v>
      </c>
      <c r="J1613" s="432" t="s">
        <v>3612</v>
      </c>
      <c r="K1613" s="432" t="s">
        <v>2093</v>
      </c>
      <c r="L1613" s="434">
        <v>33.349999999999994</v>
      </c>
      <c r="M1613" s="434">
        <v>18</v>
      </c>
      <c r="N1613" s="435">
        <v>600.29999999999995</v>
      </c>
    </row>
    <row r="1614" spans="1:14" ht="14.4" customHeight="1" x14ac:dyDescent="0.3">
      <c r="A1614" s="430" t="s">
        <v>2872</v>
      </c>
      <c r="B1614" s="431" t="s">
        <v>4031</v>
      </c>
      <c r="C1614" s="432" t="s">
        <v>2873</v>
      </c>
      <c r="D1614" s="433" t="s">
        <v>4052</v>
      </c>
      <c r="E1614" s="432" t="s">
        <v>2087</v>
      </c>
      <c r="F1614" s="433" t="s">
        <v>4077</v>
      </c>
      <c r="G1614" s="432" t="s">
        <v>381</v>
      </c>
      <c r="H1614" s="432" t="s">
        <v>3613</v>
      </c>
      <c r="I1614" s="432" t="s">
        <v>3613</v>
      </c>
      <c r="J1614" s="432" t="s">
        <v>3614</v>
      </c>
      <c r="K1614" s="432" t="s">
        <v>2093</v>
      </c>
      <c r="L1614" s="434">
        <v>21.85</v>
      </c>
      <c r="M1614" s="434">
        <v>18</v>
      </c>
      <c r="N1614" s="435">
        <v>393.3</v>
      </c>
    </row>
    <row r="1615" spans="1:14" ht="14.4" customHeight="1" x14ac:dyDescent="0.3">
      <c r="A1615" s="430" t="s">
        <v>2872</v>
      </c>
      <c r="B1615" s="431" t="s">
        <v>4031</v>
      </c>
      <c r="C1615" s="432" t="s">
        <v>2873</v>
      </c>
      <c r="D1615" s="433" t="s">
        <v>4052</v>
      </c>
      <c r="E1615" s="432" t="s">
        <v>2087</v>
      </c>
      <c r="F1615" s="433" t="s">
        <v>4077</v>
      </c>
      <c r="G1615" s="432" t="s">
        <v>381</v>
      </c>
      <c r="H1615" s="432" t="s">
        <v>3615</v>
      </c>
      <c r="I1615" s="432" t="s">
        <v>394</v>
      </c>
      <c r="J1615" s="432" t="s">
        <v>3616</v>
      </c>
      <c r="K1615" s="432" t="s">
        <v>3617</v>
      </c>
      <c r="L1615" s="434">
        <v>996.75</v>
      </c>
      <c r="M1615" s="434">
        <v>8</v>
      </c>
      <c r="N1615" s="435">
        <v>7974</v>
      </c>
    </row>
    <row r="1616" spans="1:14" ht="14.4" customHeight="1" x14ac:dyDescent="0.3">
      <c r="A1616" s="430" t="s">
        <v>2872</v>
      </c>
      <c r="B1616" s="431" t="s">
        <v>4031</v>
      </c>
      <c r="C1616" s="432" t="s">
        <v>2873</v>
      </c>
      <c r="D1616" s="433" t="s">
        <v>4052</v>
      </c>
      <c r="E1616" s="432" t="s">
        <v>2087</v>
      </c>
      <c r="F1616" s="433" t="s">
        <v>4077</v>
      </c>
      <c r="G1616" s="432" t="s">
        <v>381</v>
      </c>
      <c r="H1616" s="432" t="s">
        <v>3618</v>
      </c>
      <c r="I1616" s="432" t="s">
        <v>394</v>
      </c>
      <c r="J1616" s="432" t="s">
        <v>3619</v>
      </c>
      <c r="K1616" s="432"/>
      <c r="L1616" s="434">
        <v>732.81</v>
      </c>
      <c r="M1616" s="434">
        <v>3</v>
      </c>
      <c r="N1616" s="435">
        <v>2198.4299999999998</v>
      </c>
    </row>
    <row r="1617" spans="1:14" ht="14.4" customHeight="1" x14ac:dyDescent="0.3">
      <c r="A1617" s="430" t="s">
        <v>2872</v>
      </c>
      <c r="B1617" s="431" t="s">
        <v>4031</v>
      </c>
      <c r="C1617" s="432" t="s">
        <v>2873</v>
      </c>
      <c r="D1617" s="433" t="s">
        <v>4052</v>
      </c>
      <c r="E1617" s="432" t="s">
        <v>2087</v>
      </c>
      <c r="F1617" s="433" t="s">
        <v>4077</v>
      </c>
      <c r="G1617" s="432" t="s">
        <v>381</v>
      </c>
      <c r="H1617" s="432" t="s">
        <v>3620</v>
      </c>
      <c r="I1617" s="432" t="s">
        <v>3620</v>
      </c>
      <c r="J1617" s="432" t="s">
        <v>3621</v>
      </c>
      <c r="K1617" s="432" t="s">
        <v>3622</v>
      </c>
      <c r="L1617" s="434">
        <v>1109.039</v>
      </c>
      <c r="M1617" s="434">
        <v>15</v>
      </c>
      <c r="N1617" s="435">
        <v>16635.584999999999</v>
      </c>
    </row>
    <row r="1618" spans="1:14" ht="14.4" customHeight="1" x14ac:dyDescent="0.3">
      <c r="A1618" s="430" t="s">
        <v>2872</v>
      </c>
      <c r="B1618" s="431" t="s">
        <v>4031</v>
      </c>
      <c r="C1618" s="432" t="s">
        <v>2873</v>
      </c>
      <c r="D1618" s="433" t="s">
        <v>4052</v>
      </c>
      <c r="E1618" s="432" t="s">
        <v>2087</v>
      </c>
      <c r="F1618" s="433" t="s">
        <v>4077</v>
      </c>
      <c r="G1618" s="432" t="s">
        <v>381</v>
      </c>
      <c r="H1618" s="432" t="s">
        <v>3623</v>
      </c>
      <c r="I1618" s="432" t="s">
        <v>3623</v>
      </c>
      <c r="J1618" s="432" t="s">
        <v>3624</v>
      </c>
      <c r="K1618" s="432" t="s">
        <v>3625</v>
      </c>
      <c r="L1618" s="434">
        <v>1735.29</v>
      </c>
      <c r="M1618" s="434">
        <v>2</v>
      </c>
      <c r="N1618" s="435">
        <v>3470.58</v>
      </c>
    </row>
    <row r="1619" spans="1:14" ht="14.4" customHeight="1" x14ac:dyDescent="0.3">
      <c r="A1619" s="430" t="s">
        <v>2872</v>
      </c>
      <c r="B1619" s="431" t="s">
        <v>4031</v>
      </c>
      <c r="C1619" s="432" t="s">
        <v>2873</v>
      </c>
      <c r="D1619" s="433" t="s">
        <v>4052</v>
      </c>
      <c r="E1619" s="432" t="s">
        <v>2087</v>
      </c>
      <c r="F1619" s="433" t="s">
        <v>4077</v>
      </c>
      <c r="G1619" s="432" t="s">
        <v>1764</v>
      </c>
      <c r="H1619" s="432" t="s">
        <v>2090</v>
      </c>
      <c r="I1619" s="432" t="s">
        <v>2091</v>
      </c>
      <c r="J1619" s="432" t="s">
        <v>2092</v>
      </c>
      <c r="K1619" s="432" t="s">
        <v>2093</v>
      </c>
      <c r="L1619" s="434">
        <v>40.92</v>
      </c>
      <c r="M1619" s="434">
        <v>60</v>
      </c>
      <c r="N1619" s="435">
        <v>2455.2000000000003</v>
      </c>
    </row>
    <row r="1620" spans="1:14" ht="14.4" customHeight="1" x14ac:dyDescent="0.3">
      <c r="A1620" s="430" t="s">
        <v>2872</v>
      </c>
      <c r="B1620" s="431" t="s">
        <v>4031</v>
      </c>
      <c r="C1620" s="432" t="s">
        <v>2873</v>
      </c>
      <c r="D1620" s="433" t="s">
        <v>4052</v>
      </c>
      <c r="E1620" s="432" t="s">
        <v>2087</v>
      </c>
      <c r="F1620" s="433" t="s">
        <v>4077</v>
      </c>
      <c r="G1620" s="432" t="s">
        <v>1764</v>
      </c>
      <c r="H1620" s="432" t="s">
        <v>2704</v>
      </c>
      <c r="I1620" s="432" t="s">
        <v>2705</v>
      </c>
      <c r="J1620" s="432" t="s">
        <v>2706</v>
      </c>
      <c r="K1620" s="432" t="s">
        <v>2093</v>
      </c>
      <c r="L1620" s="434">
        <v>40.919980065074505</v>
      </c>
      <c r="M1620" s="434">
        <v>136</v>
      </c>
      <c r="N1620" s="435">
        <v>5565.1172888501324</v>
      </c>
    </row>
    <row r="1621" spans="1:14" ht="14.4" customHeight="1" x14ac:dyDescent="0.3">
      <c r="A1621" s="430" t="s">
        <v>2872</v>
      </c>
      <c r="B1621" s="431" t="s">
        <v>4031</v>
      </c>
      <c r="C1621" s="432" t="s">
        <v>2873</v>
      </c>
      <c r="D1621" s="433" t="s">
        <v>4052</v>
      </c>
      <c r="E1621" s="432" t="s">
        <v>2087</v>
      </c>
      <c r="F1621" s="433" t="s">
        <v>4077</v>
      </c>
      <c r="G1621" s="432" t="s">
        <v>1764</v>
      </c>
      <c r="H1621" s="432" t="s">
        <v>2094</v>
      </c>
      <c r="I1621" s="432" t="s">
        <v>2095</v>
      </c>
      <c r="J1621" s="432" t="s">
        <v>2096</v>
      </c>
      <c r="K1621" s="432" t="s">
        <v>2093</v>
      </c>
      <c r="L1621" s="434">
        <v>41.18</v>
      </c>
      <c r="M1621" s="434">
        <v>37</v>
      </c>
      <c r="N1621" s="435">
        <v>1523.66</v>
      </c>
    </row>
    <row r="1622" spans="1:14" ht="14.4" customHeight="1" x14ac:dyDescent="0.3">
      <c r="A1622" s="430" t="s">
        <v>2872</v>
      </c>
      <c r="B1622" s="431" t="s">
        <v>4031</v>
      </c>
      <c r="C1622" s="432" t="s">
        <v>2873</v>
      </c>
      <c r="D1622" s="433" t="s">
        <v>4052</v>
      </c>
      <c r="E1622" s="432" t="s">
        <v>2087</v>
      </c>
      <c r="F1622" s="433" t="s">
        <v>4077</v>
      </c>
      <c r="G1622" s="432" t="s">
        <v>1764</v>
      </c>
      <c r="H1622" s="432" t="s">
        <v>2100</v>
      </c>
      <c r="I1622" s="432" t="s">
        <v>2101</v>
      </c>
      <c r="J1622" s="432" t="s">
        <v>2102</v>
      </c>
      <c r="K1622" s="432" t="s">
        <v>2093</v>
      </c>
      <c r="L1622" s="434">
        <v>41.18</v>
      </c>
      <c r="M1622" s="434">
        <v>36</v>
      </c>
      <c r="N1622" s="435">
        <v>1482.48</v>
      </c>
    </row>
    <row r="1623" spans="1:14" ht="14.4" customHeight="1" x14ac:dyDescent="0.3">
      <c r="A1623" s="430" t="s">
        <v>2872</v>
      </c>
      <c r="B1623" s="431" t="s">
        <v>4031</v>
      </c>
      <c r="C1623" s="432" t="s">
        <v>2873</v>
      </c>
      <c r="D1623" s="433" t="s">
        <v>4052</v>
      </c>
      <c r="E1623" s="432" t="s">
        <v>2087</v>
      </c>
      <c r="F1623" s="433" t="s">
        <v>4077</v>
      </c>
      <c r="G1623" s="432" t="s">
        <v>1764</v>
      </c>
      <c r="H1623" s="432" t="s">
        <v>3626</v>
      </c>
      <c r="I1623" s="432" t="s">
        <v>3626</v>
      </c>
      <c r="J1623" s="432" t="s">
        <v>3627</v>
      </c>
      <c r="K1623" s="432" t="s">
        <v>2105</v>
      </c>
      <c r="L1623" s="434">
        <v>148.96</v>
      </c>
      <c r="M1623" s="434">
        <v>1</v>
      </c>
      <c r="N1623" s="435">
        <v>148.96</v>
      </c>
    </row>
    <row r="1624" spans="1:14" ht="14.4" customHeight="1" x14ac:dyDescent="0.3">
      <c r="A1624" s="430" t="s">
        <v>2872</v>
      </c>
      <c r="B1624" s="431" t="s">
        <v>4031</v>
      </c>
      <c r="C1624" s="432" t="s">
        <v>2873</v>
      </c>
      <c r="D1624" s="433" t="s">
        <v>4052</v>
      </c>
      <c r="E1624" s="432" t="s">
        <v>2087</v>
      </c>
      <c r="F1624" s="433" t="s">
        <v>4077</v>
      </c>
      <c r="G1624" s="432" t="s">
        <v>1764</v>
      </c>
      <c r="H1624" s="432" t="s">
        <v>3628</v>
      </c>
      <c r="I1624" s="432" t="s">
        <v>3628</v>
      </c>
      <c r="J1624" s="432" t="s">
        <v>3621</v>
      </c>
      <c r="K1624" s="432" t="s">
        <v>3629</v>
      </c>
      <c r="L1624" s="434">
        <v>54.379981317925619</v>
      </c>
      <c r="M1624" s="434">
        <v>16</v>
      </c>
      <c r="N1624" s="435">
        <v>870.07970108680991</v>
      </c>
    </row>
    <row r="1625" spans="1:14" ht="14.4" customHeight="1" x14ac:dyDescent="0.3">
      <c r="A1625" s="430" t="s">
        <v>2872</v>
      </c>
      <c r="B1625" s="431" t="s">
        <v>4031</v>
      </c>
      <c r="C1625" s="432" t="s">
        <v>2873</v>
      </c>
      <c r="D1625" s="433" t="s">
        <v>4052</v>
      </c>
      <c r="E1625" s="432" t="s">
        <v>2087</v>
      </c>
      <c r="F1625" s="433" t="s">
        <v>4077</v>
      </c>
      <c r="G1625" s="432" t="s">
        <v>1764</v>
      </c>
      <c r="H1625" s="432" t="s">
        <v>3630</v>
      </c>
      <c r="I1625" s="432" t="s">
        <v>3631</v>
      </c>
      <c r="J1625" s="432" t="s">
        <v>3632</v>
      </c>
      <c r="K1625" s="432" t="s">
        <v>3633</v>
      </c>
      <c r="L1625" s="434">
        <v>216.90999999999997</v>
      </c>
      <c r="M1625" s="434">
        <v>72</v>
      </c>
      <c r="N1625" s="435">
        <v>15617.519999999997</v>
      </c>
    </row>
    <row r="1626" spans="1:14" ht="14.4" customHeight="1" x14ac:dyDescent="0.3">
      <c r="A1626" s="430" t="s">
        <v>2872</v>
      </c>
      <c r="B1626" s="431" t="s">
        <v>4031</v>
      </c>
      <c r="C1626" s="432" t="s">
        <v>2873</v>
      </c>
      <c r="D1626" s="433" t="s">
        <v>4052</v>
      </c>
      <c r="E1626" s="432" t="s">
        <v>2087</v>
      </c>
      <c r="F1626" s="433" t="s">
        <v>4077</v>
      </c>
      <c r="G1626" s="432" t="s">
        <v>1764</v>
      </c>
      <c r="H1626" s="432" t="s">
        <v>2106</v>
      </c>
      <c r="I1626" s="432" t="s">
        <v>2107</v>
      </c>
      <c r="J1626" s="432" t="s">
        <v>2108</v>
      </c>
      <c r="K1626" s="432" t="s">
        <v>2109</v>
      </c>
      <c r="L1626" s="434">
        <v>198.89</v>
      </c>
      <c r="M1626" s="434">
        <v>1</v>
      </c>
      <c r="N1626" s="435">
        <v>198.89</v>
      </c>
    </row>
    <row r="1627" spans="1:14" ht="14.4" customHeight="1" x14ac:dyDescent="0.3">
      <c r="A1627" s="430" t="s">
        <v>2872</v>
      </c>
      <c r="B1627" s="431" t="s">
        <v>4031</v>
      </c>
      <c r="C1627" s="432" t="s">
        <v>2873</v>
      </c>
      <c r="D1627" s="433" t="s">
        <v>4052</v>
      </c>
      <c r="E1627" s="432" t="s">
        <v>2087</v>
      </c>
      <c r="F1627" s="433" t="s">
        <v>4077</v>
      </c>
      <c r="G1627" s="432" t="s">
        <v>1764</v>
      </c>
      <c r="H1627" s="432" t="s">
        <v>3634</v>
      </c>
      <c r="I1627" s="432" t="s">
        <v>3634</v>
      </c>
      <c r="J1627" s="432" t="s">
        <v>3621</v>
      </c>
      <c r="K1627" s="432" t="s">
        <v>2713</v>
      </c>
      <c r="L1627" s="434">
        <v>138.63000293032908</v>
      </c>
      <c r="M1627" s="434">
        <v>144</v>
      </c>
      <c r="N1627" s="435">
        <v>19962.720421967388</v>
      </c>
    </row>
    <row r="1628" spans="1:14" ht="14.4" customHeight="1" x14ac:dyDescent="0.3">
      <c r="A1628" s="430" t="s">
        <v>2872</v>
      </c>
      <c r="B1628" s="431" t="s">
        <v>4031</v>
      </c>
      <c r="C1628" s="432" t="s">
        <v>2873</v>
      </c>
      <c r="D1628" s="433" t="s">
        <v>4052</v>
      </c>
      <c r="E1628" s="432" t="s">
        <v>2087</v>
      </c>
      <c r="F1628" s="433" t="s">
        <v>4077</v>
      </c>
      <c r="G1628" s="432" t="s">
        <v>1764</v>
      </c>
      <c r="H1628" s="432" t="s">
        <v>2718</v>
      </c>
      <c r="I1628" s="432" t="s">
        <v>2718</v>
      </c>
      <c r="J1628" s="432" t="s">
        <v>2719</v>
      </c>
      <c r="K1628" s="432" t="s">
        <v>2720</v>
      </c>
      <c r="L1628" s="434">
        <v>111.95004071348616</v>
      </c>
      <c r="M1628" s="434">
        <v>17</v>
      </c>
      <c r="N1628" s="435">
        <v>1903.1506921292648</v>
      </c>
    </row>
    <row r="1629" spans="1:14" ht="14.4" customHeight="1" x14ac:dyDescent="0.3">
      <c r="A1629" s="430" t="s">
        <v>2872</v>
      </c>
      <c r="B1629" s="431" t="s">
        <v>4031</v>
      </c>
      <c r="C1629" s="432" t="s">
        <v>2873</v>
      </c>
      <c r="D1629" s="433" t="s">
        <v>4052</v>
      </c>
      <c r="E1629" s="432" t="s">
        <v>2087</v>
      </c>
      <c r="F1629" s="433" t="s">
        <v>4077</v>
      </c>
      <c r="G1629" s="432" t="s">
        <v>1764</v>
      </c>
      <c r="H1629" s="432" t="s">
        <v>2721</v>
      </c>
      <c r="I1629" s="432" t="s">
        <v>2721</v>
      </c>
      <c r="J1629" s="432" t="s">
        <v>2722</v>
      </c>
      <c r="K1629" s="432" t="s">
        <v>2720</v>
      </c>
      <c r="L1629" s="434">
        <v>111.94999099798785</v>
      </c>
      <c r="M1629" s="434">
        <v>16</v>
      </c>
      <c r="N1629" s="435">
        <v>1791.1998559678057</v>
      </c>
    </row>
    <row r="1630" spans="1:14" ht="14.4" customHeight="1" x14ac:dyDescent="0.3">
      <c r="A1630" s="430" t="s">
        <v>2872</v>
      </c>
      <c r="B1630" s="431" t="s">
        <v>4031</v>
      </c>
      <c r="C1630" s="432" t="s">
        <v>2873</v>
      </c>
      <c r="D1630" s="433" t="s">
        <v>4052</v>
      </c>
      <c r="E1630" s="432" t="s">
        <v>2087</v>
      </c>
      <c r="F1630" s="433" t="s">
        <v>4077</v>
      </c>
      <c r="G1630" s="432" t="s">
        <v>1764</v>
      </c>
      <c r="H1630" s="432" t="s">
        <v>2723</v>
      </c>
      <c r="I1630" s="432" t="s">
        <v>2724</v>
      </c>
      <c r="J1630" s="432" t="s">
        <v>2725</v>
      </c>
      <c r="K1630" s="432" t="s">
        <v>2726</v>
      </c>
      <c r="L1630" s="434">
        <v>111.95000352653419</v>
      </c>
      <c r="M1630" s="434">
        <v>14</v>
      </c>
      <c r="N1630" s="435">
        <v>1567.3000493714787</v>
      </c>
    </row>
    <row r="1631" spans="1:14" ht="14.4" customHeight="1" x14ac:dyDescent="0.3">
      <c r="A1631" s="430" t="s">
        <v>2872</v>
      </c>
      <c r="B1631" s="431" t="s">
        <v>4031</v>
      </c>
      <c r="C1631" s="432" t="s">
        <v>2873</v>
      </c>
      <c r="D1631" s="433" t="s">
        <v>4052</v>
      </c>
      <c r="E1631" s="432" t="s">
        <v>2087</v>
      </c>
      <c r="F1631" s="433" t="s">
        <v>4077</v>
      </c>
      <c r="G1631" s="432" t="s">
        <v>1764</v>
      </c>
      <c r="H1631" s="432" t="s">
        <v>3635</v>
      </c>
      <c r="I1631" s="432" t="s">
        <v>3636</v>
      </c>
      <c r="J1631" s="432" t="s">
        <v>3637</v>
      </c>
      <c r="K1631" s="432" t="s">
        <v>2105</v>
      </c>
      <c r="L1631" s="434">
        <v>135.59985115760887</v>
      </c>
      <c r="M1631" s="434">
        <v>12</v>
      </c>
      <c r="N1631" s="435">
        <v>1627.1982138913063</v>
      </c>
    </row>
    <row r="1632" spans="1:14" ht="14.4" customHeight="1" x14ac:dyDescent="0.3">
      <c r="A1632" s="430" t="s">
        <v>2872</v>
      </c>
      <c r="B1632" s="431" t="s">
        <v>4031</v>
      </c>
      <c r="C1632" s="432" t="s">
        <v>2873</v>
      </c>
      <c r="D1632" s="433" t="s">
        <v>4052</v>
      </c>
      <c r="E1632" s="432" t="s">
        <v>2087</v>
      </c>
      <c r="F1632" s="433" t="s">
        <v>4077</v>
      </c>
      <c r="G1632" s="432" t="s">
        <v>1764</v>
      </c>
      <c r="H1632" s="432" t="s">
        <v>2727</v>
      </c>
      <c r="I1632" s="432" t="s">
        <v>2728</v>
      </c>
      <c r="J1632" s="432" t="s">
        <v>2729</v>
      </c>
      <c r="K1632" s="432" t="s">
        <v>2720</v>
      </c>
      <c r="L1632" s="434">
        <v>111.95002620621247</v>
      </c>
      <c r="M1632" s="434">
        <v>20</v>
      </c>
      <c r="N1632" s="435">
        <v>2239.0005241242493</v>
      </c>
    </row>
    <row r="1633" spans="1:14" ht="14.4" customHeight="1" x14ac:dyDescent="0.3">
      <c r="A1633" s="430" t="s">
        <v>2872</v>
      </c>
      <c r="B1633" s="431" t="s">
        <v>4031</v>
      </c>
      <c r="C1633" s="432" t="s">
        <v>2873</v>
      </c>
      <c r="D1633" s="433" t="s">
        <v>4052</v>
      </c>
      <c r="E1633" s="432" t="s">
        <v>2087</v>
      </c>
      <c r="F1633" s="433" t="s">
        <v>4077</v>
      </c>
      <c r="G1633" s="432" t="s">
        <v>1764</v>
      </c>
      <c r="H1633" s="432" t="s">
        <v>2116</v>
      </c>
      <c r="I1633" s="432" t="s">
        <v>2116</v>
      </c>
      <c r="J1633" s="432" t="s">
        <v>2117</v>
      </c>
      <c r="K1633" s="432" t="s">
        <v>2115</v>
      </c>
      <c r="L1633" s="434">
        <v>122.6906733068889</v>
      </c>
      <c r="M1633" s="434">
        <v>38</v>
      </c>
      <c r="N1633" s="435">
        <v>4662.245585661778</v>
      </c>
    </row>
    <row r="1634" spans="1:14" ht="14.4" customHeight="1" x14ac:dyDescent="0.3">
      <c r="A1634" s="430" t="s">
        <v>2872</v>
      </c>
      <c r="B1634" s="431" t="s">
        <v>4031</v>
      </c>
      <c r="C1634" s="432" t="s">
        <v>2873</v>
      </c>
      <c r="D1634" s="433" t="s">
        <v>4052</v>
      </c>
      <c r="E1634" s="432" t="s">
        <v>2087</v>
      </c>
      <c r="F1634" s="433" t="s">
        <v>4077</v>
      </c>
      <c r="G1634" s="432" t="s">
        <v>1764</v>
      </c>
      <c r="H1634" s="432" t="s">
        <v>2118</v>
      </c>
      <c r="I1634" s="432" t="s">
        <v>2118</v>
      </c>
      <c r="J1634" s="432" t="s">
        <v>2119</v>
      </c>
      <c r="K1634" s="432" t="s">
        <v>2115</v>
      </c>
      <c r="L1634" s="434">
        <v>122.69000000000001</v>
      </c>
      <c r="M1634" s="434">
        <v>32</v>
      </c>
      <c r="N1634" s="435">
        <v>3926.0800000000004</v>
      </c>
    </row>
    <row r="1635" spans="1:14" ht="14.4" customHeight="1" x14ac:dyDescent="0.3">
      <c r="A1635" s="430" t="s">
        <v>2872</v>
      </c>
      <c r="B1635" s="431" t="s">
        <v>4031</v>
      </c>
      <c r="C1635" s="432" t="s">
        <v>2873</v>
      </c>
      <c r="D1635" s="433" t="s">
        <v>4052</v>
      </c>
      <c r="E1635" s="432" t="s">
        <v>2087</v>
      </c>
      <c r="F1635" s="433" t="s">
        <v>4077</v>
      </c>
      <c r="G1635" s="432" t="s">
        <v>1764</v>
      </c>
      <c r="H1635" s="432" t="s">
        <v>2733</v>
      </c>
      <c r="I1635" s="432" t="s">
        <v>2733</v>
      </c>
      <c r="J1635" s="432" t="s">
        <v>2734</v>
      </c>
      <c r="K1635" s="432" t="s">
        <v>2115</v>
      </c>
      <c r="L1635" s="434">
        <v>129.97000838974515</v>
      </c>
      <c r="M1635" s="434">
        <v>44</v>
      </c>
      <c r="N1635" s="435">
        <v>5718.6803691487867</v>
      </c>
    </row>
    <row r="1636" spans="1:14" ht="14.4" customHeight="1" x14ac:dyDescent="0.3">
      <c r="A1636" s="430" t="s">
        <v>2872</v>
      </c>
      <c r="B1636" s="431" t="s">
        <v>4031</v>
      </c>
      <c r="C1636" s="432" t="s">
        <v>2873</v>
      </c>
      <c r="D1636" s="433" t="s">
        <v>4052</v>
      </c>
      <c r="E1636" s="432" t="s">
        <v>2087</v>
      </c>
      <c r="F1636" s="433" t="s">
        <v>4077</v>
      </c>
      <c r="G1636" s="432" t="s">
        <v>1764</v>
      </c>
      <c r="H1636" s="432" t="s">
        <v>3638</v>
      </c>
      <c r="I1636" s="432" t="s">
        <v>3638</v>
      </c>
      <c r="J1636" s="432" t="s">
        <v>3639</v>
      </c>
      <c r="K1636" s="432" t="s">
        <v>2093</v>
      </c>
      <c r="L1636" s="434">
        <v>30.67</v>
      </c>
      <c r="M1636" s="434">
        <v>8</v>
      </c>
      <c r="N1636" s="435">
        <v>245.36</v>
      </c>
    </row>
    <row r="1637" spans="1:14" ht="14.4" customHeight="1" x14ac:dyDescent="0.3">
      <c r="A1637" s="430" t="s">
        <v>2872</v>
      </c>
      <c r="B1637" s="431" t="s">
        <v>4031</v>
      </c>
      <c r="C1637" s="432" t="s">
        <v>2873</v>
      </c>
      <c r="D1637" s="433" t="s">
        <v>4052</v>
      </c>
      <c r="E1637" s="432" t="s">
        <v>2087</v>
      </c>
      <c r="F1637" s="433" t="s">
        <v>4077</v>
      </c>
      <c r="G1637" s="432" t="s">
        <v>1764</v>
      </c>
      <c r="H1637" s="432" t="s">
        <v>3640</v>
      </c>
      <c r="I1637" s="432" t="s">
        <v>3641</v>
      </c>
      <c r="J1637" s="432" t="s">
        <v>3642</v>
      </c>
      <c r="K1637" s="432" t="s">
        <v>2093</v>
      </c>
      <c r="L1637" s="434">
        <v>30.670000000000005</v>
      </c>
      <c r="M1637" s="434">
        <v>8</v>
      </c>
      <c r="N1637" s="435">
        <v>245.36000000000004</v>
      </c>
    </row>
    <row r="1638" spans="1:14" ht="14.4" customHeight="1" x14ac:dyDescent="0.3">
      <c r="A1638" s="430" t="s">
        <v>2872</v>
      </c>
      <c r="B1638" s="431" t="s">
        <v>4031</v>
      </c>
      <c r="C1638" s="432" t="s">
        <v>2873</v>
      </c>
      <c r="D1638" s="433" t="s">
        <v>4052</v>
      </c>
      <c r="E1638" s="432" t="s">
        <v>3643</v>
      </c>
      <c r="F1638" s="433" t="s">
        <v>4082</v>
      </c>
      <c r="G1638" s="432" t="s">
        <v>381</v>
      </c>
      <c r="H1638" s="432" t="s">
        <v>3644</v>
      </c>
      <c r="I1638" s="432" t="s">
        <v>3645</v>
      </c>
      <c r="J1638" s="432" t="s">
        <v>3646</v>
      </c>
      <c r="K1638" s="432" t="s">
        <v>3647</v>
      </c>
      <c r="L1638" s="434">
        <v>8812</v>
      </c>
      <c r="M1638" s="434">
        <v>1</v>
      </c>
      <c r="N1638" s="435">
        <v>8812</v>
      </c>
    </row>
    <row r="1639" spans="1:14" ht="14.4" customHeight="1" x14ac:dyDescent="0.3">
      <c r="A1639" s="430" t="s">
        <v>2872</v>
      </c>
      <c r="B1639" s="431" t="s">
        <v>4031</v>
      </c>
      <c r="C1639" s="432" t="s">
        <v>2873</v>
      </c>
      <c r="D1639" s="433" t="s">
        <v>4052</v>
      </c>
      <c r="E1639" s="432" t="s">
        <v>559</v>
      </c>
      <c r="F1639" s="433" t="s">
        <v>4076</v>
      </c>
      <c r="G1639" s="432" t="s">
        <v>381</v>
      </c>
      <c r="H1639" s="432" t="s">
        <v>2128</v>
      </c>
      <c r="I1639" s="432" t="s">
        <v>2128</v>
      </c>
      <c r="J1639" s="432" t="s">
        <v>2129</v>
      </c>
      <c r="K1639" s="432" t="s">
        <v>2130</v>
      </c>
      <c r="L1639" s="434">
        <v>60.507774518699513</v>
      </c>
      <c r="M1639" s="434">
        <v>20.6</v>
      </c>
      <c r="N1639" s="435">
        <v>1246.4601550852101</v>
      </c>
    </row>
    <row r="1640" spans="1:14" ht="14.4" customHeight="1" x14ac:dyDescent="0.3">
      <c r="A1640" s="430" t="s">
        <v>2872</v>
      </c>
      <c r="B1640" s="431" t="s">
        <v>4031</v>
      </c>
      <c r="C1640" s="432" t="s">
        <v>2873</v>
      </c>
      <c r="D1640" s="433" t="s">
        <v>4052</v>
      </c>
      <c r="E1640" s="432" t="s">
        <v>559</v>
      </c>
      <c r="F1640" s="433" t="s">
        <v>4076</v>
      </c>
      <c r="G1640" s="432" t="s">
        <v>381</v>
      </c>
      <c r="H1640" s="432" t="s">
        <v>2131</v>
      </c>
      <c r="I1640" s="432" t="s">
        <v>2132</v>
      </c>
      <c r="J1640" s="432" t="s">
        <v>2133</v>
      </c>
      <c r="K1640" s="432" t="s">
        <v>2134</v>
      </c>
      <c r="L1640" s="434">
        <v>41.982727272727274</v>
      </c>
      <c r="M1640" s="434">
        <v>11</v>
      </c>
      <c r="N1640" s="435">
        <v>461.81</v>
      </c>
    </row>
    <row r="1641" spans="1:14" ht="14.4" customHeight="1" x14ac:dyDescent="0.3">
      <c r="A1641" s="430" t="s">
        <v>2872</v>
      </c>
      <c r="B1641" s="431" t="s">
        <v>4031</v>
      </c>
      <c r="C1641" s="432" t="s">
        <v>2873</v>
      </c>
      <c r="D1641" s="433" t="s">
        <v>4052</v>
      </c>
      <c r="E1641" s="432" t="s">
        <v>559</v>
      </c>
      <c r="F1641" s="433" t="s">
        <v>4076</v>
      </c>
      <c r="G1641" s="432" t="s">
        <v>381</v>
      </c>
      <c r="H1641" s="432" t="s">
        <v>560</v>
      </c>
      <c r="I1641" s="432" t="s">
        <v>561</v>
      </c>
      <c r="J1641" s="432" t="s">
        <v>562</v>
      </c>
      <c r="K1641" s="432" t="s">
        <v>563</v>
      </c>
      <c r="L1641" s="434">
        <v>67.794166666666669</v>
      </c>
      <c r="M1641" s="434">
        <v>12</v>
      </c>
      <c r="N1641" s="435">
        <v>813.53</v>
      </c>
    </row>
    <row r="1642" spans="1:14" ht="14.4" customHeight="1" x14ac:dyDescent="0.3">
      <c r="A1642" s="430" t="s">
        <v>2872</v>
      </c>
      <c r="B1642" s="431" t="s">
        <v>4031</v>
      </c>
      <c r="C1642" s="432" t="s">
        <v>2873</v>
      </c>
      <c r="D1642" s="433" t="s">
        <v>4052</v>
      </c>
      <c r="E1642" s="432" t="s">
        <v>559</v>
      </c>
      <c r="F1642" s="433" t="s">
        <v>4076</v>
      </c>
      <c r="G1642" s="432" t="s">
        <v>381</v>
      </c>
      <c r="H1642" s="432" t="s">
        <v>2749</v>
      </c>
      <c r="I1642" s="432" t="s">
        <v>2750</v>
      </c>
      <c r="J1642" s="432" t="s">
        <v>2751</v>
      </c>
      <c r="K1642" s="432" t="s">
        <v>2752</v>
      </c>
      <c r="L1642" s="434">
        <v>1746.3235294117644</v>
      </c>
      <c r="M1642" s="434">
        <v>3.4000000000000004</v>
      </c>
      <c r="N1642" s="435">
        <v>5937.5</v>
      </c>
    </row>
    <row r="1643" spans="1:14" ht="14.4" customHeight="1" x14ac:dyDescent="0.3">
      <c r="A1643" s="430" t="s">
        <v>2872</v>
      </c>
      <c r="B1643" s="431" t="s">
        <v>4031</v>
      </c>
      <c r="C1643" s="432" t="s">
        <v>2873</v>
      </c>
      <c r="D1643" s="433" t="s">
        <v>4052</v>
      </c>
      <c r="E1643" s="432" t="s">
        <v>559</v>
      </c>
      <c r="F1643" s="433" t="s">
        <v>4076</v>
      </c>
      <c r="G1643" s="432" t="s">
        <v>381</v>
      </c>
      <c r="H1643" s="432" t="s">
        <v>2135</v>
      </c>
      <c r="I1643" s="432" t="s">
        <v>2136</v>
      </c>
      <c r="J1643" s="432" t="s">
        <v>2137</v>
      </c>
      <c r="K1643" s="432" t="s">
        <v>2138</v>
      </c>
      <c r="L1643" s="434">
        <v>31.784000000000002</v>
      </c>
      <c r="M1643" s="434">
        <v>5</v>
      </c>
      <c r="N1643" s="435">
        <v>158.92000000000002</v>
      </c>
    </row>
    <row r="1644" spans="1:14" ht="14.4" customHeight="1" x14ac:dyDescent="0.3">
      <c r="A1644" s="430" t="s">
        <v>2872</v>
      </c>
      <c r="B1644" s="431" t="s">
        <v>4031</v>
      </c>
      <c r="C1644" s="432" t="s">
        <v>2873</v>
      </c>
      <c r="D1644" s="433" t="s">
        <v>4052</v>
      </c>
      <c r="E1644" s="432" t="s">
        <v>559</v>
      </c>
      <c r="F1644" s="433" t="s">
        <v>4076</v>
      </c>
      <c r="G1644" s="432" t="s">
        <v>381</v>
      </c>
      <c r="H1644" s="432" t="s">
        <v>2139</v>
      </c>
      <c r="I1644" s="432" t="s">
        <v>2140</v>
      </c>
      <c r="J1644" s="432" t="s">
        <v>2141</v>
      </c>
      <c r="K1644" s="432" t="s">
        <v>2142</v>
      </c>
      <c r="L1644" s="434">
        <v>23.577850697890252</v>
      </c>
      <c r="M1644" s="434">
        <v>494</v>
      </c>
      <c r="N1644" s="435">
        <v>11647.458244757785</v>
      </c>
    </row>
    <row r="1645" spans="1:14" ht="14.4" customHeight="1" x14ac:dyDescent="0.3">
      <c r="A1645" s="430" t="s">
        <v>2872</v>
      </c>
      <c r="B1645" s="431" t="s">
        <v>4031</v>
      </c>
      <c r="C1645" s="432" t="s">
        <v>2873</v>
      </c>
      <c r="D1645" s="433" t="s">
        <v>4052</v>
      </c>
      <c r="E1645" s="432" t="s">
        <v>559</v>
      </c>
      <c r="F1645" s="433" t="s">
        <v>4076</v>
      </c>
      <c r="G1645" s="432" t="s">
        <v>381</v>
      </c>
      <c r="H1645" s="432" t="s">
        <v>2146</v>
      </c>
      <c r="I1645" s="432" t="s">
        <v>2147</v>
      </c>
      <c r="J1645" s="432" t="s">
        <v>2148</v>
      </c>
      <c r="K1645" s="432" t="s">
        <v>2149</v>
      </c>
      <c r="L1645" s="434">
        <v>599.17820072194968</v>
      </c>
      <c r="M1645" s="434">
        <v>35</v>
      </c>
      <c r="N1645" s="435">
        <v>20971.237025268238</v>
      </c>
    </row>
    <row r="1646" spans="1:14" ht="14.4" customHeight="1" x14ac:dyDescent="0.3">
      <c r="A1646" s="430" t="s">
        <v>2872</v>
      </c>
      <c r="B1646" s="431" t="s">
        <v>4031</v>
      </c>
      <c r="C1646" s="432" t="s">
        <v>2873</v>
      </c>
      <c r="D1646" s="433" t="s">
        <v>4052</v>
      </c>
      <c r="E1646" s="432" t="s">
        <v>559</v>
      </c>
      <c r="F1646" s="433" t="s">
        <v>4076</v>
      </c>
      <c r="G1646" s="432" t="s">
        <v>381</v>
      </c>
      <c r="H1646" s="432" t="s">
        <v>3648</v>
      </c>
      <c r="I1646" s="432" t="s">
        <v>3648</v>
      </c>
      <c r="J1646" s="432" t="s">
        <v>3649</v>
      </c>
      <c r="K1646" s="432" t="s">
        <v>2238</v>
      </c>
      <c r="L1646" s="434">
        <v>264</v>
      </c>
      <c r="M1646" s="434">
        <v>0.4</v>
      </c>
      <c r="N1646" s="435">
        <v>105.60000000000001</v>
      </c>
    </row>
    <row r="1647" spans="1:14" ht="14.4" customHeight="1" x14ac:dyDescent="0.3">
      <c r="A1647" s="430" t="s">
        <v>2872</v>
      </c>
      <c r="B1647" s="431" t="s">
        <v>4031</v>
      </c>
      <c r="C1647" s="432" t="s">
        <v>2873</v>
      </c>
      <c r="D1647" s="433" t="s">
        <v>4052</v>
      </c>
      <c r="E1647" s="432" t="s">
        <v>559</v>
      </c>
      <c r="F1647" s="433" t="s">
        <v>4076</v>
      </c>
      <c r="G1647" s="432" t="s">
        <v>381</v>
      </c>
      <c r="H1647" s="432" t="s">
        <v>2150</v>
      </c>
      <c r="I1647" s="432" t="s">
        <v>2151</v>
      </c>
      <c r="J1647" s="432" t="s">
        <v>2152</v>
      </c>
      <c r="K1647" s="432" t="s">
        <v>2153</v>
      </c>
      <c r="L1647" s="434">
        <v>128.07000000000005</v>
      </c>
      <c r="M1647" s="434">
        <v>1</v>
      </c>
      <c r="N1647" s="435">
        <v>128.07000000000005</v>
      </c>
    </row>
    <row r="1648" spans="1:14" ht="14.4" customHeight="1" x14ac:dyDescent="0.3">
      <c r="A1648" s="430" t="s">
        <v>2872</v>
      </c>
      <c r="B1648" s="431" t="s">
        <v>4031</v>
      </c>
      <c r="C1648" s="432" t="s">
        <v>2873</v>
      </c>
      <c r="D1648" s="433" t="s">
        <v>4052</v>
      </c>
      <c r="E1648" s="432" t="s">
        <v>559</v>
      </c>
      <c r="F1648" s="433" t="s">
        <v>4076</v>
      </c>
      <c r="G1648" s="432" t="s">
        <v>381</v>
      </c>
      <c r="H1648" s="432" t="s">
        <v>2154</v>
      </c>
      <c r="I1648" s="432" t="s">
        <v>2155</v>
      </c>
      <c r="J1648" s="432" t="s">
        <v>2156</v>
      </c>
      <c r="K1648" s="432" t="s">
        <v>2157</v>
      </c>
      <c r="L1648" s="434">
        <v>53.08</v>
      </c>
      <c r="M1648" s="434">
        <v>2</v>
      </c>
      <c r="N1648" s="435">
        <v>106.16</v>
      </c>
    </row>
    <row r="1649" spans="1:14" ht="14.4" customHeight="1" x14ac:dyDescent="0.3">
      <c r="A1649" s="430" t="s">
        <v>2872</v>
      </c>
      <c r="B1649" s="431" t="s">
        <v>4031</v>
      </c>
      <c r="C1649" s="432" t="s">
        <v>2873</v>
      </c>
      <c r="D1649" s="433" t="s">
        <v>4052</v>
      </c>
      <c r="E1649" s="432" t="s">
        <v>559</v>
      </c>
      <c r="F1649" s="433" t="s">
        <v>4076</v>
      </c>
      <c r="G1649" s="432" t="s">
        <v>381</v>
      </c>
      <c r="H1649" s="432" t="s">
        <v>3650</v>
      </c>
      <c r="I1649" s="432" t="s">
        <v>3651</v>
      </c>
      <c r="J1649" s="432" t="s">
        <v>2240</v>
      </c>
      <c r="K1649" s="432" t="s">
        <v>2241</v>
      </c>
      <c r="L1649" s="434">
        <v>234.06000000000003</v>
      </c>
      <c r="M1649" s="434">
        <v>1</v>
      </c>
      <c r="N1649" s="435">
        <v>234.06000000000003</v>
      </c>
    </row>
    <row r="1650" spans="1:14" ht="14.4" customHeight="1" x14ac:dyDescent="0.3">
      <c r="A1650" s="430" t="s">
        <v>2872</v>
      </c>
      <c r="B1650" s="431" t="s">
        <v>4031</v>
      </c>
      <c r="C1650" s="432" t="s">
        <v>2873</v>
      </c>
      <c r="D1650" s="433" t="s">
        <v>4052</v>
      </c>
      <c r="E1650" s="432" t="s">
        <v>559</v>
      </c>
      <c r="F1650" s="433" t="s">
        <v>4076</v>
      </c>
      <c r="G1650" s="432" t="s">
        <v>381</v>
      </c>
      <c r="H1650" s="432" t="s">
        <v>2158</v>
      </c>
      <c r="I1650" s="432" t="s">
        <v>2159</v>
      </c>
      <c r="J1650" s="432" t="s">
        <v>2160</v>
      </c>
      <c r="K1650" s="432" t="s">
        <v>2161</v>
      </c>
      <c r="L1650" s="434">
        <v>151.71692424616907</v>
      </c>
      <c r="M1650" s="434">
        <v>472.19999999999925</v>
      </c>
      <c r="N1650" s="435">
        <v>71640.731629040922</v>
      </c>
    </row>
    <row r="1651" spans="1:14" ht="14.4" customHeight="1" x14ac:dyDescent="0.3">
      <c r="A1651" s="430" t="s">
        <v>2872</v>
      </c>
      <c r="B1651" s="431" t="s">
        <v>4031</v>
      </c>
      <c r="C1651" s="432" t="s">
        <v>2873</v>
      </c>
      <c r="D1651" s="433" t="s">
        <v>4052</v>
      </c>
      <c r="E1651" s="432" t="s">
        <v>559</v>
      </c>
      <c r="F1651" s="433" t="s">
        <v>4076</v>
      </c>
      <c r="G1651" s="432" t="s">
        <v>381</v>
      </c>
      <c r="H1651" s="432" t="s">
        <v>2757</v>
      </c>
      <c r="I1651" s="432" t="s">
        <v>2758</v>
      </c>
      <c r="J1651" s="432" t="s">
        <v>2759</v>
      </c>
      <c r="K1651" s="432" t="s">
        <v>2760</v>
      </c>
      <c r="L1651" s="434">
        <v>610.14717989417989</v>
      </c>
      <c r="M1651" s="434">
        <v>18.899999999999995</v>
      </c>
      <c r="N1651" s="435">
        <v>11531.781699999996</v>
      </c>
    </row>
    <row r="1652" spans="1:14" ht="14.4" customHeight="1" x14ac:dyDescent="0.3">
      <c r="A1652" s="430" t="s">
        <v>2872</v>
      </c>
      <c r="B1652" s="431" t="s">
        <v>4031</v>
      </c>
      <c r="C1652" s="432" t="s">
        <v>2873</v>
      </c>
      <c r="D1652" s="433" t="s">
        <v>4052</v>
      </c>
      <c r="E1652" s="432" t="s">
        <v>559</v>
      </c>
      <c r="F1652" s="433" t="s">
        <v>4076</v>
      </c>
      <c r="G1652" s="432" t="s">
        <v>381</v>
      </c>
      <c r="H1652" s="432" t="s">
        <v>2761</v>
      </c>
      <c r="I1652" s="432" t="s">
        <v>2762</v>
      </c>
      <c r="J1652" s="432" t="s">
        <v>2763</v>
      </c>
      <c r="K1652" s="432" t="s">
        <v>2764</v>
      </c>
      <c r="L1652" s="434">
        <v>62.939999999999984</v>
      </c>
      <c r="M1652" s="434">
        <v>10</v>
      </c>
      <c r="N1652" s="435">
        <v>629.39999999999986</v>
      </c>
    </row>
    <row r="1653" spans="1:14" ht="14.4" customHeight="1" x14ac:dyDescent="0.3">
      <c r="A1653" s="430" t="s">
        <v>2872</v>
      </c>
      <c r="B1653" s="431" t="s">
        <v>4031</v>
      </c>
      <c r="C1653" s="432" t="s">
        <v>2873</v>
      </c>
      <c r="D1653" s="433" t="s">
        <v>4052</v>
      </c>
      <c r="E1653" s="432" t="s">
        <v>559</v>
      </c>
      <c r="F1653" s="433" t="s">
        <v>4076</v>
      </c>
      <c r="G1653" s="432" t="s">
        <v>381</v>
      </c>
      <c r="H1653" s="432" t="s">
        <v>3652</v>
      </c>
      <c r="I1653" s="432" t="s">
        <v>3653</v>
      </c>
      <c r="J1653" s="432" t="s">
        <v>3654</v>
      </c>
      <c r="K1653" s="432" t="s">
        <v>3655</v>
      </c>
      <c r="L1653" s="434">
        <v>73.439999999999969</v>
      </c>
      <c r="M1653" s="434">
        <v>2</v>
      </c>
      <c r="N1653" s="435">
        <v>146.87999999999994</v>
      </c>
    </row>
    <row r="1654" spans="1:14" ht="14.4" customHeight="1" x14ac:dyDescent="0.3">
      <c r="A1654" s="430" t="s">
        <v>2872</v>
      </c>
      <c r="B1654" s="431" t="s">
        <v>4031</v>
      </c>
      <c r="C1654" s="432" t="s">
        <v>2873</v>
      </c>
      <c r="D1654" s="433" t="s">
        <v>4052</v>
      </c>
      <c r="E1654" s="432" t="s">
        <v>559</v>
      </c>
      <c r="F1654" s="433" t="s">
        <v>4076</v>
      </c>
      <c r="G1654" s="432" t="s">
        <v>381</v>
      </c>
      <c r="H1654" s="432" t="s">
        <v>3656</v>
      </c>
      <c r="I1654" s="432" t="s">
        <v>3656</v>
      </c>
      <c r="J1654" s="432" t="s">
        <v>3657</v>
      </c>
      <c r="K1654" s="432" t="s">
        <v>3658</v>
      </c>
      <c r="L1654" s="434">
        <v>517</v>
      </c>
      <c r="M1654" s="434">
        <v>14.100000000000001</v>
      </c>
      <c r="N1654" s="435">
        <v>7289.7000000000007</v>
      </c>
    </row>
    <row r="1655" spans="1:14" ht="14.4" customHeight="1" x14ac:dyDescent="0.3">
      <c r="A1655" s="430" t="s">
        <v>2872</v>
      </c>
      <c r="B1655" s="431" t="s">
        <v>4031</v>
      </c>
      <c r="C1655" s="432" t="s">
        <v>2873</v>
      </c>
      <c r="D1655" s="433" t="s">
        <v>4052</v>
      </c>
      <c r="E1655" s="432" t="s">
        <v>559</v>
      </c>
      <c r="F1655" s="433" t="s">
        <v>4076</v>
      </c>
      <c r="G1655" s="432" t="s">
        <v>381</v>
      </c>
      <c r="H1655" s="432" t="s">
        <v>3659</v>
      </c>
      <c r="I1655" s="432" t="s">
        <v>3660</v>
      </c>
      <c r="J1655" s="432" t="s">
        <v>2133</v>
      </c>
      <c r="K1655" s="432" t="s">
        <v>3661</v>
      </c>
      <c r="L1655" s="434">
        <v>48.250000000000028</v>
      </c>
      <c r="M1655" s="434">
        <v>2</v>
      </c>
      <c r="N1655" s="435">
        <v>96.500000000000057</v>
      </c>
    </row>
    <row r="1656" spans="1:14" ht="14.4" customHeight="1" x14ac:dyDescent="0.3">
      <c r="A1656" s="430" t="s">
        <v>2872</v>
      </c>
      <c r="B1656" s="431" t="s">
        <v>4031</v>
      </c>
      <c r="C1656" s="432" t="s">
        <v>2873</v>
      </c>
      <c r="D1656" s="433" t="s">
        <v>4052</v>
      </c>
      <c r="E1656" s="432" t="s">
        <v>559</v>
      </c>
      <c r="F1656" s="433" t="s">
        <v>4076</v>
      </c>
      <c r="G1656" s="432" t="s">
        <v>381</v>
      </c>
      <c r="H1656" s="432" t="s">
        <v>3662</v>
      </c>
      <c r="I1656" s="432" t="s">
        <v>3663</v>
      </c>
      <c r="J1656" s="432" t="s">
        <v>3664</v>
      </c>
      <c r="K1656" s="432"/>
      <c r="L1656" s="434">
        <v>640.08999999999992</v>
      </c>
      <c r="M1656" s="434">
        <v>5</v>
      </c>
      <c r="N1656" s="435">
        <v>3200.45</v>
      </c>
    </row>
    <row r="1657" spans="1:14" ht="14.4" customHeight="1" x14ac:dyDescent="0.3">
      <c r="A1657" s="430" t="s">
        <v>2872</v>
      </c>
      <c r="B1657" s="431" t="s">
        <v>4031</v>
      </c>
      <c r="C1657" s="432" t="s">
        <v>2873</v>
      </c>
      <c r="D1657" s="433" t="s">
        <v>4052</v>
      </c>
      <c r="E1657" s="432" t="s">
        <v>559</v>
      </c>
      <c r="F1657" s="433" t="s">
        <v>4076</v>
      </c>
      <c r="G1657" s="432" t="s">
        <v>381</v>
      </c>
      <c r="H1657" s="432" t="s">
        <v>3665</v>
      </c>
      <c r="I1657" s="432" t="s">
        <v>3666</v>
      </c>
      <c r="J1657" s="432" t="s">
        <v>3667</v>
      </c>
      <c r="K1657" s="432" t="s">
        <v>3668</v>
      </c>
      <c r="L1657" s="434">
        <v>77.259999999999991</v>
      </c>
      <c r="M1657" s="434">
        <v>2</v>
      </c>
      <c r="N1657" s="435">
        <v>154.51999999999998</v>
      </c>
    </row>
    <row r="1658" spans="1:14" ht="14.4" customHeight="1" x14ac:dyDescent="0.3">
      <c r="A1658" s="430" t="s">
        <v>2872</v>
      </c>
      <c r="B1658" s="431" t="s">
        <v>4031</v>
      </c>
      <c r="C1658" s="432" t="s">
        <v>2873</v>
      </c>
      <c r="D1658" s="433" t="s">
        <v>4052</v>
      </c>
      <c r="E1658" s="432" t="s">
        <v>559</v>
      </c>
      <c r="F1658" s="433" t="s">
        <v>4076</v>
      </c>
      <c r="G1658" s="432" t="s">
        <v>381</v>
      </c>
      <c r="H1658" s="432" t="s">
        <v>2174</v>
      </c>
      <c r="I1658" s="432" t="s">
        <v>2175</v>
      </c>
      <c r="J1658" s="432" t="s">
        <v>1701</v>
      </c>
      <c r="K1658" s="432" t="s">
        <v>2176</v>
      </c>
      <c r="L1658" s="434">
        <v>235.60478455103728</v>
      </c>
      <c r="M1658" s="434">
        <v>62</v>
      </c>
      <c r="N1658" s="435">
        <v>14607.496642164311</v>
      </c>
    </row>
    <row r="1659" spans="1:14" ht="14.4" customHeight="1" x14ac:dyDescent="0.3">
      <c r="A1659" s="430" t="s">
        <v>2872</v>
      </c>
      <c r="B1659" s="431" t="s">
        <v>4031</v>
      </c>
      <c r="C1659" s="432" t="s">
        <v>2873</v>
      </c>
      <c r="D1659" s="433" t="s">
        <v>4052</v>
      </c>
      <c r="E1659" s="432" t="s">
        <v>559</v>
      </c>
      <c r="F1659" s="433" t="s">
        <v>4076</v>
      </c>
      <c r="G1659" s="432" t="s">
        <v>381</v>
      </c>
      <c r="H1659" s="432" t="s">
        <v>3669</v>
      </c>
      <c r="I1659" s="432" t="s">
        <v>3670</v>
      </c>
      <c r="J1659" s="432" t="s">
        <v>3671</v>
      </c>
      <c r="K1659" s="432" t="s">
        <v>3672</v>
      </c>
      <c r="L1659" s="434">
        <v>103.66000000000001</v>
      </c>
      <c r="M1659" s="434">
        <v>1</v>
      </c>
      <c r="N1659" s="435">
        <v>103.66000000000001</v>
      </c>
    </row>
    <row r="1660" spans="1:14" ht="14.4" customHeight="1" x14ac:dyDescent="0.3">
      <c r="A1660" s="430" t="s">
        <v>2872</v>
      </c>
      <c r="B1660" s="431" t="s">
        <v>4031</v>
      </c>
      <c r="C1660" s="432" t="s">
        <v>2873</v>
      </c>
      <c r="D1660" s="433" t="s">
        <v>4052</v>
      </c>
      <c r="E1660" s="432" t="s">
        <v>559</v>
      </c>
      <c r="F1660" s="433" t="s">
        <v>4076</v>
      </c>
      <c r="G1660" s="432" t="s">
        <v>381</v>
      </c>
      <c r="H1660" s="432" t="s">
        <v>3673</v>
      </c>
      <c r="I1660" s="432" t="s">
        <v>3674</v>
      </c>
      <c r="J1660" s="432" t="s">
        <v>3675</v>
      </c>
      <c r="K1660" s="432" t="s">
        <v>3676</v>
      </c>
      <c r="L1660" s="434">
        <v>122.01000000000002</v>
      </c>
      <c r="M1660" s="434">
        <v>1</v>
      </c>
      <c r="N1660" s="435">
        <v>122.01000000000002</v>
      </c>
    </row>
    <row r="1661" spans="1:14" ht="14.4" customHeight="1" x14ac:dyDescent="0.3">
      <c r="A1661" s="430" t="s">
        <v>2872</v>
      </c>
      <c r="B1661" s="431" t="s">
        <v>4031</v>
      </c>
      <c r="C1661" s="432" t="s">
        <v>2873</v>
      </c>
      <c r="D1661" s="433" t="s">
        <v>4052</v>
      </c>
      <c r="E1661" s="432" t="s">
        <v>559</v>
      </c>
      <c r="F1661" s="433" t="s">
        <v>4076</v>
      </c>
      <c r="G1661" s="432" t="s">
        <v>381</v>
      </c>
      <c r="H1661" s="432" t="s">
        <v>2177</v>
      </c>
      <c r="I1661" s="432" t="s">
        <v>2177</v>
      </c>
      <c r="J1661" s="432" t="s">
        <v>2178</v>
      </c>
      <c r="K1661" s="432" t="s">
        <v>2179</v>
      </c>
      <c r="L1661" s="434">
        <v>165.94212121212121</v>
      </c>
      <c r="M1661" s="434">
        <v>6.6000000000000005</v>
      </c>
      <c r="N1661" s="435">
        <v>1095.2180000000001</v>
      </c>
    </row>
    <row r="1662" spans="1:14" ht="14.4" customHeight="1" x14ac:dyDescent="0.3">
      <c r="A1662" s="430" t="s">
        <v>2872</v>
      </c>
      <c r="B1662" s="431" t="s">
        <v>4031</v>
      </c>
      <c r="C1662" s="432" t="s">
        <v>2873</v>
      </c>
      <c r="D1662" s="433" t="s">
        <v>4052</v>
      </c>
      <c r="E1662" s="432" t="s">
        <v>559</v>
      </c>
      <c r="F1662" s="433" t="s">
        <v>4076</v>
      </c>
      <c r="G1662" s="432" t="s">
        <v>381</v>
      </c>
      <c r="H1662" s="432" t="s">
        <v>3677</v>
      </c>
      <c r="I1662" s="432" t="s">
        <v>3678</v>
      </c>
      <c r="J1662" s="432" t="s">
        <v>3679</v>
      </c>
      <c r="K1662" s="432" t="s">
        <v>3680</v>
      </c>
      <c r="L1662" s="434">
        <v>135.62999999999997</v>
      </c>
      <c r="M1662" s="434">
        <v>3</v>
      </c>
      <c r="N1662" s="435">
        <v>406.88999999999993</v>
      </c>
    </row>
    <row r="1663" spans="1:14" ht="14.4" customHeight="1" x14ac:dyDescent="0.3">
      <c r="A1663" s="430" t="s">
        <v>2872</v>
      </c>
      <c r="B1663" s="431" t="s">
        <v>4031</v>
      </c>
      <c r="C1663" s="432" t="s">
        <v>2873</v>
      </c>
      <c r="D1663" s="433" t="s">
        <v>4052</v>
      </c>
      <c r="E1663" s="432" t="s">
        <v>559</v>
      </c>
      <c r="F1663" s="433" t="s">
        <v>4076</v>
      </c>
      <c r="G1663" s="432" t="s">
        <v>381</v>
      </c>
      <c r="H1663" s="432" t="s">
        <v>3681</v>
      </c>
      <c r="I1663" s="432" t="s">
        <v>3682</v>
      </c>
      <c r="J1663" s="432" t="s">
        <v>3683</v>
      </c>
      <c r="K1663" s="432" t="s">
        <v>3684</v>
      </c>
      <c r="L1663" s="434">
        <v>128.68999999999997</v>
      </c>
      <c r="M1663" s="434">
        <v>3</v>
      </c>
      <c r="N1663" s="435">
        <v>386.06999999999994</v>
      </c>
    </row>
    <row r="1664" spans="1:14" ht="14.4" customHeight="1" x14ac:dyDescent="0.3">
      <c r="A1664" s="430" t="s">
        <v>2872</v>
      </c>
      <c r="B1664" s="431" t="s">
        <v>4031</v>
      </c>
      <c r="C1664" s="432" t="s">
        <v>2873</v>
      </c>
      <c r="D1664" s="433" t="s">
        <v>4052</v>
      </c>
      <c r="E1664" s="432" t="s">
        <v>559</v>
      </c>
      <c r="F1664" s="433" t="s">
        <v>4076</v>
      </c>
      <c r="G1664" s="432" t="s">
        <v>381</v>
      </c>
      <c r="H1664" s="432" t="s">
        <v>2765</v>
      </c>
      <c r="I1664" s="432" t="s">
        <v>2766</v>
      </c>
      <c r="J1664" s="432" t="s">
        <v>580</v>
      </c>
      <c r="K1664" s="432" t="s">
        <v>2767</v>
      </c>
      <c r="L1664" s="434">
        <v>46.840000000000011</v>
      </c>
      <c r="M1664" s="434">
        <v>1</v>
      </c>
      <c r="N1664" s="435">
        <v>46.840000000000011</v>
      </c>
    </row>
    <row r="1665" spans="1:14" ht="14.4" customHeight="1" x14ac:dyDescent="0.3">
      <c r="A1665" s="430" t="s">
        <v>2872</v>
      </c>
      <c r="B1665" s="431" t="s">
        <v>4031</v>
      </c>
      <c r="C1665" s="432" t="s">
        <v>2873</v>
      </c>
      <c r="D1665" s="433" t="s">
        <v>4052</v>
      </c>
      <c r="E1665" s="432" t="s">
        <v>559</v>
      </c>
      <c r="F1665" s="433" t="s">
        <v>4076</v>
      </c>
      <c r="G1665" s="432" t="s">
        <v>381</v>
      </c>
      <c r="H1665" s="432" t="s">
        <v>578</v>
      </c>
      <c r="I1665" s="432" t="s">
        <v>579</v>
      </c>
      <c r="J1665" s="432" t="s">
        <v>580</v>
      </c>
      <c r="K1665" s="432" t="s">
        <v>581</v>
      </c>
      <c r="L1665" s="434">
        <v>44.149999999999984</v>
      </c>
      <c r="M1665" s="434">
        <v>1</v>
      </c>
      <c r="N1665" s="435">
        <v>44.149999999999984</v>
      </c>
    </row>
    <row r="1666" spans="1:14" ht="14.4" customHeight="1" x14ac:dyDescent="0.3">
      <c r="A1666" s="430" t="s">
        <v>2872</v>
      </c>
      <c r="B1666" s="431" t="s">
        <v>4031</v>
      </c>
      <c r="C1666" s="432" t="s">
        <v>2873</v>
      </c>
      <c r="D1666" s="433" t="s">
        <v>4052</v>
      </c>
      <c r="E1666" s="432" t="s">
        <v>559</v>
      </c>
      <c r="F1666" s="433" t="s">
        <v>4076</v>
      </c>
      <c r="G1666" s="432" t="s">
        <v>381</v>
      </c>
      <c r="H1666" s="432" t="s">
        <v>3685</v>
      </c>
      <c r="I1666" s="432" t="s">
        <v>3686</v>
      </c>
      <c r="J1666" s="432" t="s">
        <v>3687</v>
      </c>
      <c r="K1666" s="432" t="s">
        <v>3688</v>
      </c>
      <c r="L1666" s="434">
        <v>107.44000000000003</v>
      </c>
      <c r="M1666" s="434">
        <v>1</v>
      </c>
      <c r="N1666" s="435">
        <v>107.44000000000003</v>
      </c>
    </row>
    <row r="1667" spans="1:14" ht="14.4" customHeight="1" x14ac:dyDescent="0.3">
      <c r="A1667" s="430" t="s">
        <v>2872</v>
      </c>
      <c r="B1667" s="431" t="s">
        <v>4031</v>
      </c>
      <c r="C1667" s="432" t="s">
        <v>2873</v>
      </c>
      <c r="D1667" s="433" t="s">
        <v>4052</v>
      </c>
      <c r="E1667" s="432" t="s">
        <v>559</v>
      </c>
      <c r="F1667" s="433" t="s">
        <v>4076</v>
      </c>
      <c r="G1667" s="432" t="s">
        <v>381</v>
      </c>
      <c r="H1667" s="432" t="s">
        <v>3689</v>
      </c>
      <c r="I1667" s="432" t="s">
        <v>3690</v>
      </c>
      <c r="J1667" s="432" t="s">
        <v>3691</v>
      </c>
      <c r="K1667" s="432" t="s">
        <v>3692</v>
      </c>
      <c r="L1667" s="434">
        <v>772.08</v>
      </c>
      <c r="M1667" s="434">
        <v>11</v>
      </c>
      <c r="N1667" s="435">
        <v>8492.880000000001</v>
      </c>
    </row>
    <row r="1668" spans="1:14" ht="14.4" customHeight="1" x14ac:dyDescent="0.3">
      <c r="A1668" s="430" t="s">
        <v>2872</v>
      </c>
      <c r="B1668" s="431" t="s">
        <v>4031</v>
      </c>
      <c r="C1668" s="432" t="s">
        <v>2873</v>
      </c>
      <c r="D1668" s="433" t="s">
        <v>4052</v>
      </c>
      <c r="E1668" s="432" t="s">
        <v>559</v>
      </c>
      <c r="F1668" s="433" t="s">
        <v>4076</v>
      </c>
      <c r="G1668" s="432" t="s">
        <v>381</v>
      </c>
      <c r="H1668" s="432" t="s">
        <v>2196</v>
      </c>
      <c r="I1668" s="432" t="s">
        <v>2196</v>
      </c>
      <c r="J1668" s="432" t="s">
        <v>2197</v>
      </c>
      <c r="K1668" s="432" t="s">
        <v>2198</v>
      </c>
      <c r="L1668" s="434">
        <v>457.41770955683467</v>
      </c>
      <c r="M1668" s="434">
        <v>199.89999999999995</v>
      </c>
      <c r="N1668" s="435">
        <v>91437.800140411229</v>
      </c>
    </row>
    <row r="1669" spans="1:14" ht="14.4" customHeight="1" x14ac:dyDescent="0.3">
      <c r="A1669" s="430" t="s">
        <v>2872</v>
      </c>
      <c r="B1669" s="431" t="s">
        <v>4031</v>
      </c>
      <c r="C1669" s="432" t="s">
        <v>2873</v>
      </c>
      <c r="D1669" s="433" t="s">
        <v>4052</v>
      </c>
      <c r="E1669" s="432" t="s">
        <v>559</v>
      </c>
      <c r="F1669" s="433" t="s">
        <v>4076</v>
      </c>
      <c r="G1669" s="432" t="s">
        <v>381</v>
      </c>
      <c r="H1669" s="432" t="s">
        <v>3693</v>
      </c>
      <c r="I1669" s="432" t="s">
        <v>3693</v>
      </c>
      <c r="J1669" s="432" t="s">
        <v>2254</v>
      </c>
      <c r="K1669" s="432" t="s">
        <v>3258</v>
      </c>
      <c r="L1669" s="434">
        <v>37.247325664573594</v>
      </c>
      <c r="M1669" s="434">
        <v>120</v>
      </c>
      <c r="N1669" s="435">
        <v>4469.6790797488311</v>
      </c>
    </row>
    <row r="1670" spans="1:14" ht="14.4" customHeight="1" x14ac:dyDescent="0.3">
      <c r="A1670" s="430" t="s">
        <v>2872</v>
      </c>
      <c r="B1670" s="431" t="s">
        <v>4031</v>
      </c>
      <c r="C1670" s="432" t="s">
        <v>2873</v>
      </c>
      <c r="D1670" s="433" t="s">
        <v>4052</v>
      </c>
      <c r="E1670" s="432" t="s">
        <v>559</v>
      </c>
      <c r="F1670" s="433" t="s">
        <v>4076</v>
      </c>
      <c r="G1670" s="432" t="s">
        <v>381</v>
      </c>
      <c r="H1670" s="432" t="s">
        <v>2199</v>
      </c>
      <c r="I1670" s="432" t="s">
        <v>2199</v>
      </c>
      <c r="J1670" s="432" t="s">
        <v>2200</v>
      </c>
      <c r="K1670" s="432" t="s">
        <v>2201</v>
      </c>
      <c r="L1670" s="434">
        <v>156.48868501529054</v>
      </c>
      <c r="M1670" s="434">
        <v>32.70000000000001</v>
      </c>
      <c r="N1670" s="435">
        <v>5117.1800000000021</v>
      </c>
    </row>
    <row r="1671" spans="1:14" ht="14.4" customHeight="1" x14ac:dyDescent="0.3">
      <c r="A1671" s="430" t="s">
        <v>2872</v>
      </c>
      <c r="B1671" s="431" t="s">
        <v>4031</v>
      </c>
      <c r="C1671" s="432" t="s">
        <v>2873</v>
      </c>
      <c r="D1671" s="433" t="s">
        <v>4052</v>
      </c>
      <c r="E1671" s="432" t="s">
        <v>559</v>
      </c>
      <c r="F1671" s="433" t="s">
        <v>4076</v>
      </c>
      <c r="G1671" s="432" t="s">
        <v>381</v>
      </c>
      <c r="H1671" s="432" t="s">
        <v>2202</v>
      </c>
      <c r="I1671" s="432" t="s">
        <v>2202</v>
      </c>
      <c r="J1671" s="432" t="s">
        <v>2203</v>
      </c>
      <c r="K1671" s="432" t="s">
        <v>2204</v>
      </c>
      <c r="L1671" s="434">
        <v>2530</v>
      </c>
      <c r="M1671" s="434">
        <v>5</v>
      </c>
      <c r="N1671" s="435">
        <v>12650</v>
      </c>
    </row>
    <row r="1672" spans="1:14" ht="14.4" customHeight="1" x14ac:dyDescent="0.3">
      <c r="A1672" s="430" t="s">
        <v>2872</v>
      </c>
      <c r="B1672" s="431" t="s">
        <v>4031</v>
      </c>
      <c r="C1672" s="432" t="s">
        <v>2873</v>
      </c>
      <c r="D1672" s="433" t="s">
        <v>4052</v>
      </c>
      <c r="E1672" s="432" t="s">
        <v>559</v>
      </c>
      <c r="F1672" s="433" t="s">
        <v>4076</v>
      </c>
      <c r="G1672" s="432" t="s">
        <v>381</v>
      </c>
      <c r="H1672" s="432" t="s">
        <v>2205</v>
      </c>
      <c r="I1672" s="432" t="s">
        <v>2205</v>
      </c>
      <c r="J1672" s="432" t="s">
        <v>2206</v>
      </c>
      <c r="K1672" s="432" t="s">
        <v>2207</v>
      </c>
      <c r="L1672" s="434">
        <v>145.64434782608697</v>
      </c>
      <c r="M1672" s="434">
        <v>115</v>
      </c>
      <c r="N1672" s="435">
        <v>16749.100000000002</v>
      </c>
    </row>
    <row r="1673" spans="1:14" ht="14.4" customHeight="1" x14ac:dyDescent="0.3">
      <c r="A1673" s="430" t="s">
        <v>2872</v>
      </c>
      <c r="B1673" s="431" t="s">
        <v>4031</v>
      </c>
      <c r="C1673" s="432" t="s">
        <v>2873</v>
      </c>
      <c r="D1673" s="433" t="s">
        <v>4052</v>
      </c>
      <c r="E1673" s="432" t="s">
        <v>559</v>
      </c>
      <c r="F1673" s="433" t="s">
        <v>4076</v>
      </c>
      <c r="G1673" s="432" t="s">
        <v>381</v>
      </c>
      <c r="H1673" s="432" t="s">
        <v>2208</v>
      </c>
      <c r="I1673" s="432" t="s">
        <v>2208</v>
      </c>
      <c r="J1673" s="432" t="s">
        <v>2209</v>
      </c>
      <c r="K1673" s="432" t="s">
        <v>2210</v>
      </c>
      <c r="L1673" s="434">
        <v>460.21</v>
      </c>
      <c r="M1673" s="434">
        <v>7.5</v>
      </c>
      <c r="N1673" s="435">
        <v>3451.5749999999998</v>
      </c>
    </row>
    <row r="1674" spans="1:14" ht="14.4" customHeight="1" x14ac:dyDescent="0.3">
      <c r="A1674" s="430" t="s">
        <v>2872</v>
      </c>
      <c r="B1674" s="431" t="s">
        <v>4031</v>
      </c>
      <c r="C1674" s="432" t="s">
        <v>2873</v>
      </c>
      <c r="D1674" s="433" t="s">
        <v>4052</v>
      </c>
      <c r="E1674" s="432" t="s">
        <v>559</v>
      </c>
      <c r="F1674" s="433" t="s">
        <v>4076</v>
      </c>
      <c r="G1674" s="432" t="s">
        <v>381</v>
      </c>
      <c r="H1674" s="432" t="s">
        <v>2211</v>
      </c>
      <c r="I1674" s="432" t="s">
        <v>2211</v>
      </c>
      <c r="J1674" s="432" t="s">
        <v>2212</v>
      </c>
      <c r="K1674" s="432" t="s">
        <v>2213</v>
      </c>
      <c r="L1674" s="434">
        <v>217.80000000000004</v>
      </c>
      <c r="M1674" s="434">
        <v>12.799999999999999</v>
      </c>
      <c r="N1674" s="435">
        <v>2787.84</v>
      </c>
    </row>
    <row r="1675" spans="1:14" ht="14.4" customHeight="1" x14ac:dyDescent="0.3">
      <c r="A1675" s="430" t="s">
        <v>2872</v>
      </c>
      <c r="B1675" s="431" t="s">
        <v>4031</v>
      </c>
      <c r="C1675" s="432" t="s">
        <v>2873</v>
      </c>
      <c r="D1675" s="433" t="s">
        <v>4052</v>
      </c>
      <c r="E1675" s="432" t="s">
        <v>559</v>
      </c>
      <c r="F1675" s="433" t="s">
        <v>4076</v>
      </c>
      <c r="G1675" s="432" t="s">
        <v>381</v>
      </c>
      <c r="H1675" s="432" t="s">
        <v>2214</v>
      </c>
      <c r="I1675" s="432" t="s">
        <v>2214</v>
      </c>
      <c r="J1675" s="432" t="s">
        <v>2215</v>
      </c>
      <c r="K1675" s="432" t="s">
        <v>2216</v>
      </c>
      <c r="L1675" s="434">
        <v>152.9</v>
      </c>
      <c r="M1675" s="434">
        <v>2</v>
      </c>
      <c r="N1675" s="435">
        <v>305.8</v>
      </c>
    </row>
    <row r="1676" spans="1:14" ht="14.4" customHeight="1" x14ac:dyDescent="0.3">
      <c r="A1676" s="430" t="s">
        <v>2872</v>
      </c>
      <c r="B1676" s="431" t="s">
        <v>4031</v>
      </c>
      <c r="C1676" s="432" t="s">
        <v>2873</v>
      </c>
      <c r="D1676" s="433" t="s">
        <v>4052</v>
      </c>
      <c r="E1676" s="432" t="s">
        <v>559</v>
      </c>
      <c r="F1676" s="433" t="s">
        <v>4076</v>
      </c>
      <c r="G1676" s="432" t="s">
        <v>381</v>
      </c>
      <c r="H1676" s="432" t="s">
        <v>2217</v>
      </c>
      <c r="I1676" s="432" t="s">
        <v>2217</v>
      </c>
      <c r="J1676" s="432" t="s">
        <v>2218</v>
      </c>
      <c r="K1676" s="432" t="s">
        <v>2219</v>
      </c>
      <c r="L1676" s="434">
        <v>286</v>
      </c>
      <c r="M1676" s="434">
        <v>33</v>
      </c>
      <c r="N1676" s="435">
        <v>9438</v>
      </c>
    </row>
    <row r="1677" spans="1:14" ht="14.4" customHeight="1" x14ac:dyDescent="0.3">
      <c r="A1677" s="430" t="s">
        <v>2872</v>
      </c>
      <c r="B1677" s="431" t="s">
        <v>4031</v>
      </c>
      <c r="C1677" s="432" t="s">
        <v>2873</v>
      </c>
      <c r="D1677" s="433" t="s">
        <v>4052</v>
      </c>
      <c r="E1677" s="432" t="s">
        <v>559</v>
      </c>
      <c r="F1677" s="433" t="s">
        <v>4076</v>
      </c>
      <c r="G1677" s="432" t="s">
        <v>381</v>
      </c>
      <c r="H1677" s="432" t="s">
        <v>2220</v>
      </c>
      <c r="I1677" s="432" t="s">
        <v>2221</v>
      </c>
      <c r="J1677" s="432" t="s">
        <v>2222</v>
      </c>
      <c r="K1677" s="432" t="s">
        <v>2223</v>
      </c>
      <c r="L1677" s="434">
        <v>264.00000258487046</v>
      </c>
      <c r="M1677" s="434">
        <v>22.4</v>
      </c>
      <c r="N1677" s="435">
        <v>5913.6000579010979</v>
      </c>
    </row>
    <row r="1678" spans="1:14" ht="14.4" customHeight="1" x14ac:dyDescent="0.3">
      <c r="A1678" s="430" t="s">
        <v>2872</v>
      </c>
      <c r="B1678" s="431" t="s">
        <v>4031</v>
      </c>
      <c r="C1678" s="432" t="s">
        <v>2873</v>
      </c>
      <c r="D1678" s="433" t="s">
        <v>4052</v>
      </c>
      <c r="E1678" s="432" t="s">
        <v>559</v>
      </c>
      <c r="F1678" s="433" t="s">
        <v>4076</v>
      </c>
      <c r="G1678" s="432" t="s">
        <v>381</v>
      </c>
      <c r="H1678" s="432" t="s">
        <v>2224</v>
      </c>
      <c r="I1678" s="432" t="s">
        <v>2225</v>
      </c>
      <c r="J1678" s="432" t="s">
        <v>2226</v>
      </c>
      <c r="K1678" s="432"/>
      <c r="L1678" s="434">
        <v>155.1</v>
      </c>
      <c r="M1678" s="434">
        <v>16.399999999999999</v>
      </c>
      <c r="N1678" s="435">
        <v>2543.64</v>
      </c>
    </row>
    <row r="1679" spans="1:14" ht="14.4" customHeight="1" x14ac:dyDescent="0.3">
      <c r="A1679" s="430" t="s">
        <v>2872</v>
      </c>
      <c r="B1679" s="431" t="s">
        <v>4031</v>
      </c>
      <c r="C1679" s="432" t="s">
        <v>2873</v>
      </c>
      <c r="D1679" s="433" t="s">
        <v>4052</v>
      </c>
      <c r="E1679" s="432" t="s">
        <v>559</v>
      </c>
      <c r="F1679" s="433" t="s">
        <v>4076</v>
      </c>
      <c r="G1679" s="432" t="s">
        <v>381</v>
      </c>
      <c r="H1679" s="432" t="s">
        <v>3694</v>
      </c>
      <c r="I1679" s="432" t="s">
        <v>3694</v>
      </c>
      <c r="J1679" s="432" t="s">
        <v>3695</v>
      </c>
      <c r="K1679" s="432" t="s">
        <v>3696</v>
      </c>
      <c r="L1679" s="434">
        <v>393.82</v>
      </c>
      <c r="M1679" s="434">
        <v>1</v>
      </c>
      <c r="N1679" s="435">
        <v>393.82</v>
      </c>
    </row>
    <row r="1680" spans="1:14" ht="14.4" customHeight="1" x14ac:dyDescent="0.3">
      <c r="A1680" s="430" t="s">
        <v>2872</v>
      </c>
      <c r="B1680" s="431" t="s">
        <v>4031</v>
      </c>
      <c r="C1680" s="432" t="s">
        <v>2873</v>
      </c>
      <c r="D1680" s="433" t="s">
        <v>4052</v>
      </c>
      <c r="E1680" s="432" t="s">
        <v>559</v>
      </c>
      <c r="F1680" s="433" t="s">
        <v>4076</v>
      </c>
      <c r="G1680" s="432" t="s">
        <v>381</v>
      </c>
      <c r="H1680" s="432" t="s">
        <v>2227</v>
      </c>
      <c r="I1680" s="432" t="s">
        <v>2227</v>
      </c>
      <c r="J1680" s="432" t="s">
        <v>2228</v>
      </c>
      <c r="K1680" s="432" t="s">
        <v>2229</v>
      </c>
      <c r="L1680" s="434">
        <v>72.639999999999986</v>
      </c>
      <c r="M1680" s="434">
        <v>2</v>
      </c>
      <c r="N1680" s="435">
        <v>145.27999999999997</v>
      </c>
    </row>
    <row r="1681" spans="1:14" ht="14.4" customHeight="1" x14ac:dyDescent="0.3">
      <c r="A1681" s="430" t="s">
        <v>2872</v>
      </c>
      <c r="B1681" s="431" t="s">
        <v>4031</v>
      </c>
      <c r="C1681" s="432" t="s">
        <v>2873</v>
      </c>
      <c r="D1681" s="433" t="s">
        <v>4052</v>
      </c>
      <c r="E1681" s="432" t="s">
        <v>559</v>
      </c>
      <c r="F1681" s="433" t="s">
        <v>4076</v>
      </c>
      <c r="G1681" s="432" t="s">
        <v>381</v>
      </c>
      <c r="H1681" s="432" t="s">
        <v>2233</v>
      </c>
      <c r="I1681" s="432" t="s">
        <v>2233</v>
      </c>
      <c r="J1681" s="432" t="s">
        <v>2234</v>
      </c>
      <c r="K1681" s="432" t="s">
        <v>2235</v>
      </c>
      <c r="L1681" s="434">
        <v>419.52122976697393</v>
      </c>
      <c r="M1681" s="434">
        <v>2.4</v>
      </c>
      <c r="N1681" s="435">
        <v>1006.8509514407374</v>
      </c>
    </row>
    <row r="1682" spans="1:14" ht="14.4" customHeight="1" x14ac:dyDescent="0.3">
      <c r="A1682" s="430" t="s">
        <v>2872</v>
      </c>
      <c r="B1682" s="431" t="s">
        <v>4031</v>
      </c>
      <c r="C1682" s="432" t="s">
        <v>2873</v>
      </c>
      <c r="D1682" s="433" t="s">
        <v>4052</v>
      </c>
      <c r="E1682" s="432" t="s">
        <v>559</v>
      </c>
      <c r="F1682" s="433" t="s">
        <v>4076</v>
      </c>
      <c r="G1682" s="432" t="s">
        <v>381</v>
      </c>
      <c r="H1682" s="432" t="s">
        <v>2236</v>
      </c>
      <c r="I1682" s="432" t="s">
        <v>2236</v>
      </c>
      <c r="J1682" s="432" t="s">
        <v>2237</v>
      </c>
      <c r="K1682" s="432" t="s">
        <v>2238</v>
      </c>
      <c r="L1682" s="434">
        <v>264</v>
      </c>
      <c r="M1682" s="434">
        <v>1</v>
      </c>
      <c r="N1682" s="435">
        <v>264</v>
      </c>
    </row>
    <row r="1683" spans="1:14" ht="14.4" customHeight="1" x14ac:dyDescent="0.3">
      <c r="A1683" s="430" t="s">
        <v>2872</v>
      </c>
      <c r="B1683" s="431" t="s">
        <v>4031</v>
      </c>
      <c r="C1683" s="432" t="s">
        <v>2873</v>
      </c>
      <c r="D1683" s="433" t="s">
        <v>4052</v>
      </c>
      <c r="E1683" s="432" t="s">
        <v>559</v>
      </c>
      <c r="F1683" s="433" t="s">
        <v>4076</v>
      </c>
      <c r="G1683" s="432" t="s">
        <v>381</v>
      </c>
      <c r="H1683" s="432" t="s">
        <v>2239</v>
      </c>
      <c r="I1683" s="432" t="s">
        <v>2239</v>
      </c>
      <c r="J1683" s="432" t="s">
        <v>2240</v>
      </c>
      <c r="K1683" s="432" t="s">
        <v>2241</v>
      </c>
      <c r="L1683" s="434">
        <v>232.48000000000002</v>
      </c>
      <c r="M1683" s="434">
        <v>3</v>
      </c>
      <c r="N1683" s="435">
        <v>697.44</v>
      </c>
    </row>
    <row r="1684" spans="1:14" ht="14.4" customHeight="1" x14ac:dyDescent="0.3">
      <c r="A1684" s="430" t="s">
        <v>2872</v>
      </c>
      <c r="B1684" s="431" t="s">
        <v>4031</v>
      </c>
      <c r="C1684" s="432" t="s">
        <v>2873</v>
      </c>
      <c r="D1684" s="433" t="s">
        <v>4052</v>
      </c>
      <c r="E1684" s="432" t="s">
        <v>559</v>
      </c>
      <c r="F1684" s="433" t="s">
        <v>4076</v>
      </c>
      <c r="G1684" s="432" t="s">
        <v>381</v>
      </c>
      <c r="H1684" s="432" t="s">
        <v>2242</v>
      </c>
      <c r="I1684" s="432" t="s">
        <v>2243</v>
      </c>
      <c r="J1684" s="432" t="s">
        <v>2244</v>
      </c>
      <c r="K1684" s="432" t="s">
        <v>2153</v>
      </c>
      <c r="L1684" s="434">
        <v>58.720000000000013</v>
      </c>
      <c r="M1684" s="434">
        <v>2</v>
      </c>
      <c r="N1684" s="435">
        <v>117.44000000000003</v>
      </c>
    </row>
    <row r="1685" spans="1:14" ht="14.4" customHeight="1" x14ac:dyDescent="0.3">
      <c r="A1685" s="430" t="s">
        <v>2872</v>
      </c>
      <c r="B1685" s="431" t="s">
        <v>4031</v>
      </c>
      <c r="C1685" s="432" t="s">
        <v>2873</v>
      </c>
      <c r="D1685" s="433" t="s">
        <v>4052</v>
      </c>
      <c r="E1685" s="432" t="s">
        <v>559</v>
      </c>
      <c r="F1685" s="433" t="s">
        <v>4076</v>
      </c>
      <c r="G1685" s="432" t="s">
        <v>381</v>
      </c>
      <c r="H1685" s="432" t="s">
        <v>2245</v>
      </c>
      <c r="I1685" s="432" t="s">
        <v>2245</v>
      </c>
      <c r="J1685" s="432" t="s">
        <v>2246</v>
      </c>
      <c r="K1685" s="432" t="s">
        <v>2247</v>
      </c>
      <c r="L1685" s="434">
        <v>562.87000000000012</v>
      </c>
      <c r="M1685" s="434">
        <v>25.3</v>
      </c>
      <c r="N1685" s="435">
        <v>14240.611000000004</v>
      </c>
    </row>
    <row r="1686" spans="1:14" ht="14.4" customHeight="1" x14ac:dyDescent="0.3">
      <c r="A1686" s="430" t="s">
        <v>2872</v>
      </c>
      <c r="B1686" s="431" t="s">
        <v>4031</v>
      </c>
      <c r="C1686" s="432" t="s">
        <v>2873</v>
      </c>
      <c r="D1686" s="433" t="s">
        <v>4052</v>
      </c>
      <c r="E1686" s="432" t="s">
        <v>559</v>
      </c>
      <c r="F1686" s="433" t="s">
        <v>4076</v>
      </c>
      <c r="G1686" s="432" t="s">
        <v>381</v>
      </c>
      <c r="H1686" s="432" t="s">
        <v>2250</v>
      </c>
      <c r="I1686" s="432" t="s">
        <v>2250</v>
      </c>
      <c r="J1686" s="432" t="s">
        <v>2251</v>
      </c>
      <c r="K1686" s="432" t="s">
        <v>2252</v>
      </c>
      <c r="L1686" s="434">
        <v>90.219999999999985</v>
      </c>
      <c r="M1686" s="434">
        <v>4</v>
      </c>
      <c r="N1686" s="435">
        <v>360.87999999999994</v>
      </c>
    </row>
    <row r="1687" spans="1:14" ht="14.4" customHeight="1" x14ac:dyDescent="0.3">
      <c r="A1687" s="430" t="s">
        <v>2872</v>
      </c>
      <c r="B1687" s="431" t="s">
        <v>4031</v>
      </c>
      <c r="C1687" s="432" t="s">
        <v>2873</v>
      </c>
      <c r="D1687" s="433" t="s">
        <v>4052</v>
      </c>
      <c r="E1687" s="432" t="s">
        <v>559</v>
      </c>
      <c r="F1687" s="433" t="s">
        <v>4076</v>
      </c>
      <c r="G1687" s="432" t="s">
        <v>381</v>
      </c>
      <c r="H1687" s="432" t="s">
        <v>2253</v>
      </c>
      <c r="I1687" s="432" t="s">
        <v>2253</v>
      </c>
      <c r="J1687" s="432" t="s">
        <v>2254</v>
      </c>
      <c r="K1687" s="432" t="s">
        <v>2255</v>
      </c>
      <c r="L1687" s="434">
        <v>316.02454545454543</v>
      </c>
      <c r="M1687" s="434">
        <v>11</v>
      </c>
      <c r="N1687" s="435">
        <v>3476.2699999999995</v>
      </c>
    </row>
    <row r="1688" spans="1:14" ht="14.4" customHeight="1" x14ac:dyDescent="0.3">
      <c r="A1688" s="430" t="s">
        <v>2872</v>
      </c>
      <c r="B1688" s="431" t="s">
        <v>4031</v>
      </c>
      <c r="C1688" s="432" t="s">
        <v>2873</v>
      </c>
      <c r="D1688" s="433" t="s">
        <v>4052</v>
      </c>
      <c r="E1688" s="432" t="s">
        <v>559</v>
      </c>
      <c r="F1688" s="433" t="s">
        <v>4076</v>
      </c>
      <c r="G1688" s="432" t="s">
        <v>381</v>
      </c>
      <c r="H1688" s="432" t="s">
        <v>3697</v>
      </c>
      <c r="I1688" s="432" t="s">
        <v>3697</v>
      </c>
      <c r="J1688" s="432" t="s">
        <v>3679</v>
      </c>
      <c r="K1688" s="432" t="s">
        <v>3680</v>
      </c>
      <c r="L1688" s="434">
        <v>138.34999999999997</v>
      </c>
      <c r="M1688" s="434">
        <v>3</v>
      </c>
      <c r="N1688" s="435">
        <v>415.0499999999999</v>
      </c>
    </row>
    <row r="1689" spans="1:14" ht="14.4" customHeight="1" x14ac:dyDescent="0.3">
      <c r="A1689" s="430" t="s">
        <v>2872</v>
      </c>
      <c r="B1689" s="431" t="s">
        <v>4031</v>
      </c>
      <c r="C1689" s="432" t="s">
        <v>2873</v>
      </c>
      <c r="D1689" s="433" t="s">
        <v>4052</v>
      </c>
      <c r="E1689" s="432" t="s">
        <v>559</v>
      </c>
      <c r="F1689" s="433" t="s">
        <v>4076</v>
      </c>
      <c r="G1689" s="432" t="s">
        <v>1764</v>
      </c>
      <c r="H1689" s="432" t="s">
        <v>2256</v>
      </c>
      <c r="I1689" s="432" t="s">
        <v>2257</v>
      </c>
      <c r="J1689" s="432" t="s">
        <v>2258</v>
      </c>
      <c r="K1689" s="432" t="s">
        <v>2259</v>
      </c>
      <c r="L1689" s="434">
        <v>115.94000000000001</v>
      </c>
      <c r="M1689" s="434">
        <v>1</v>
      </c>
      <c r="N1689" s="435">
        <v>115.94000000000001</v>
      </c>
    </row>
    <row r="1690" spans="1:14" ht="14.4" customHeight="1" x14ac:dyDescent="0.3">
      <c r="A1690" s="430" t="s">
        <v>2872</v>
      </c>
      <c r="B1690" s="431" t="s">
        <v>4031</v>
      </c>
      <c r="C1690" s="432" t="s">
        <v>2873</v>
      </c>
      <c r="D1690" s="433" t="s">
        <v>4052</v>
      </c>
      <c r="E1690" s="432" t="s">
        <v>559</v>
      </c>
      <c r="F1690" s="433" t="s">
        <v>4076</v>
      </c>
      <c r="G1690" s="432" t="s">
        <v>1764</v>
      </c>
      <c r="H1690" s="432" t="s">
        <v>2260</v>
      </c>
      <c r="I1690" s="432" t="s">
        <v>2261</v>
      </c>
      <c r="J1690" s="432" t="s">
        <v>2262</v>
      </c>
      <c r="K1690" s="432" t="s">
        <v>2263</v>
      </c>
      <c r="L1690" s="434">
        <v>326.95999999999992</v>
      </c>
      <c r="M1690" s="434">
        <v>1</v>
      </c>
      <c r="N1690" s="435">
        <v>326.95999999999992</v>
      </c>
    </row>
    <row r="1691" spans="1:14" ht="14.4" customHeight="1" x14ac:dyDescent="0.3">
      <c r="A1691" s="430" t="s">
        <v>2872</v>
      </c>
      <c r="B1691" s="431" t="s">
        <v>4031</v>
      </c>
      <c r="C1691" s="432" t="s">
        <v>2873</v>
      </c>
      <c r="D1691" s="433" t="s">
        <v>4052</v>
      </c>
      <c r="E1691" s="432" t="s">
        <v>559</v>
      </c>
      <c r="F1691" s="433" t="s">
        <v>4076</v>
      </c>
      <c r="G1691" s="432" t="s">
        <v>1764</v>
      </c>
      <c r="H1691" s="432" t="s">
        <v>2264</v>
      </c>
      <c r="I1691" s="432" t="s">
        <v>2265</v>
      </c>
      <c r="J1691" s="432" t="s">
        <v>2266</v>
      </c>
      <c r="K1691" s="432" t="s">
        <v>2267</v>
      </c>
      <c r="L1691" s="434">
        <v>28.88963704460334</v>
      </c>
      <c r="M1691" s="434">
        <v>1335</v>
      </c>
      <c r="N1691" s="435">
        <v>38567.665454545458</v>
      </c>
    </row>
    <row r="1692" spans="1:14" ht="14.4" customHeight="1" x14ac:dyDescent="0.3">
      <c r="A1692" s="430" t="s">
        <v>2872</v>
      </c>
      <c r="B1692" s="431" t="s">
        <v>4031</v>
      </c>
      <c r="C1692" s="432" t="s">
        <v>2873</v>
      </c>
      <c r="D1692" s="433" t="s">
        <v>4052</v>
      </c>
      <c r="E1692" s="432" t="s">
        <v>559</v>
      </c>
      <c r="F1692" s="433" t="s">
        <v>4076</v>
      </c>
      <c r="G1692" s="432" t="s">
        <v>1764</v>
      </c>
      <c r="H1692" s="432" t="s">
        <v>2772</v>
      </c>
      <c r="I1692" s="432" t="s">
        <v>2773</v>
      </c>
      <c r="J1692" s="432" t="s">
        <v>2774</v>
      </c>
      <c r="K1692" s="432" t="s">
        <v>2775</v>
      </c>
      <c r="L1692" s="434">
        <v>12213.372732240437</v>
      </c>
      <c r="M1692" s="434">
        <v>54.900000000000006</v>
      </c>
      <c r="N1692" s="435">
        <v>670514.16300000006</v>
      </c>
    </row>
    <row r="1693" spans="1:14" ht="14.4" customHeight="1" x14ac:dyDescent="0.3">
      <c r="A1693" s="430" t="s">
        <v>2872</v>
      </c>
      <c r="B1693" s="431" t="s">
        <v>4031</v>
      </c>
      <c r="C1693" s="432" t="s">
        <v>2873</v>
      </c>
      <c r="D1693" s="433" t="s">
        <v>4052</v>
      </c>
      <c r="E1693" s="432" t="s">
        <v>559</v>
      </c>
      <c r="F1693" s="433" t="s">
        <v>4076</v>
      </c>
      <c r="G1693" s="432" t="s">
        <v>1764</v>
      </c>
      <c r="H1693" s="432" t="s">
        <v>2272</v>
      </c>
      <c r="I1693" s="432" t="s">
        <v>2272</v>
      </c>
      <c r="J1693" s="432" t="s">
        <v>2273</v>
      </c>
      <c r="K1693" s="432" t="s">
        <v>2207</v>
      </c>
      <c r="L1693" s="434">
        <v>34.659999999999989</v>
      </c>
      <c r="M1693" s="434">
        <v>46</v>
      </c>
      <c r="N1693" s="435">
        <v>1594.3599999999997</v>
      </c>
    </row>
    <row r="1694" spans="1:14" ht="14.4" customHeight="1" x14ac:dyDescent="0.3">
      <c r="A1694" s="430" t="s">
        <v>2872</v>
      </c>
      <c r="B1694" s="431" t="s">
        <v>4031</v>
      </c>
      <c r="C1694" s="432" t="s">
        <v>2873</v>
      </c>
      <c r="D1694" s="433" t="s">
        <v>4052</v>
      </c>
      <c r="E1694" s="432" t="s">
        <v>559</v>
      </c>
      <c r="F1694" s="433" t="s">
        <v>4076</v>
      </c>
      <c r="G1694" s="432" t="s">
        <v>1764</v>
      </c>
      <c r="H1694" s="432" t="s">
        <v>2274</v>
      </c>
      <c r="I1694" s="432" t="s">
        <v>2274</v>
      </c>
      <c r="J1694" s="432" t="s">
        <v>2275</v>
      </c>
      <c r="K1694" s="432" t="s">
        <v>2276</v>
      </c>
      <c r="L1694" s="434">
        <v>55.207788480865624</v>
      </c>
      <c r="M1694" s="434">
        <v>285</v>
      </c>
      <c r="N1694" s="435">
        <v>15734.219717046702</v>
      </c>
    </row>
    <row r="1695" spans="1:14" ht="14.4" customHeight="1" x14ac:dyDescent="0.3">
      <c r="A1695" s="430" t="s">
        <v>2872</v>
      </c>
      <c r="B1695" s="431" t="s">
        <v>4031</v>
      </c>
      <c r="C1695" s="432" t="s">
        <v>2873</v>
      </c>
      <c r="D1695" s="433" t="s">
        <v>4052</v>
      </c>
      <c r="E1695" s="432" t="s">
        <v>559</v>
      </c>
      <c r="F1695" s="433" t="s">
        <v>4076</v>
      </c>
      <c r="G1695" s="432" t="s">
        <v>1764</v>
      </c>
      <c r="H1695" s="432" t="s">
        <v>2277</v>
      </c>
      <c r="I1695" s="432" t="s">
        <v>2277</v>
      </c>
      <c r="J1695" s="432" t="s">
        <v>2278</v>
      </c>
      <c r="K1695" s="432" t="s">
        <v>2201</v>
      </c>
      <c r="L1695" s="434">
        <v>936.19645062065183</v>
      </c>
      <c r="M1695" s="434">
        <v>110.60000000000001</v>
      </c>
      <c r="N1695" s="435">
        <v>103543.3274386441</v>
      </c>
    </row>
    <row r="1696" spans="1:14" ht="14.4" customHeight="1" x14ac:dyDescent="0.3">
      <c r="A1696" s="430" t="s">
        <v>2872</v>
      </c>
      <c r="B1696" s="431" t="s">
        <v>4031</v>
      </c>
      <c r="C1696" s="432" t="s">
        <v>2873</v>
      </c>
      <c r="D1696" s="433" t="s">
        <v>4052</v>
      </c>
      <c r="E1696" s="432" t="s">
        <v>2279</v>
      </c>
      <c r="F1696" s="433" t="s">
        <v>4079</v>
      </c>
      <c r="G1696" s="432"/>
      <c r="H1696" s="432" t="s">
        <v>2776</v>
      </c>
      <c r="I1696" s="432" t="s">
        <v>2777</v>
      </c>
      <c r="J1696" s="432" t="s">
        <v>2778</v>
      </c>
      <c r="K1696" s="432" t="s">
        <v>2310</v>
      </c>
      <c r="L1696" s="434">
        <v>2825.2601639344261</v>
      </c>
      <c r="M1696" s="434">
        <v>183</v>
      </c>
      <c r="N1696" s="435">
        <v>517022.61</v>
      </c>
    </row>
    <row r="1697" spans="1:14" ht="14.4" customHeight="1" x14ac:dyDescent="0.3">
      <c r="A1697" s="430" t="s">
        <v>2872</v>
      </c>
      <c r="B1697" s="431" t="s">
        <v>4031</v>
      </c>
      <c r="C1697" s="432" t="s">
        <v>2873</v>
      </c>
      <c r="D1697" s="433" t="s">
        <v>4052</v>
      </c>
      <c r="E1697" s="432" t="s">
        <v>2279</v>
      </c>
      <c r="F1697" s="433" t="s">
        <v>4079</v>
      </c>
      <c r="G1697" s="432"/>
      <c r="H1697" s="432" t="s">
        <v>3698</v>
      </c>
      <c r="I1697" s="432" t="s">
        <v>3699</v>
      </c>
      <c r="J1697" s="432" t="s">
        <v>2778</v>
      </c>
      <c r="K1697" s="432" t="s">
        <v>3700</v>
      </c>
      <c r="L1697" s="434">
        <v>13607.949999999997</v>
      </c>
      <c r="M1697" s="434">
        <v>1</v>
      </c>
      <c r="N1697" s="435">
        <v>13607.949999999997</v>
      </c>
    </row>
    <row r="1698" spans="1:14" ht="14.4" customHeight="1" x14ac:dyDescent="0.3">
      <c r="A1698" s="430" t="s">
        <v>2872</v>
      </c>
      <c r="B1698" s="431" t="s">
        <v>4031</v>
      </c>
      <c r="C1698" s="432" t="s">
        <v>2873</v>
      </c>
      <c r="D1698" s="433" t="s">
        <v>4052</v>
      </c>
      <c r="E1698" s="432" t="s">
        <v>2279</v>
      </c>
      <c r="F1698" s="433" t="s">
        <v>4079</v>
      </c>
      <c r="G1698" s="432" t="s">
        <v>381</v>
      </c>
      <c r="H1698" s="432" t="s">
        <v>2284</v>
      </c>
      <c r="I1698" s="432" t="s">
        <v>2285</v>
      </c>
      <c r="J1698" s="432" t="s">
        <v>2286</v>
      </c>
      <c r="K1698" s="432" t="s">
        <v>2287</v>
      </c>
      <c r="L1698" s="434">
        <v>104.3475</v>
      </c>
      <c r="M1698" s="434">
        <v>4</v>
      </c>
      <c r="N1698" s="435">
        <v>417.39</v>
      </c>
    </row>
    <row r="1699" spans="1:14" ht="14.4" customHeight="1" x14ac:dyDescent="0.3">
      <c r="A1699" s="430" t="s">
        <v>2872</v>
      </c>
      <c r="B1699" s="431" t="s">
        <v>4031</v>
      </c>
      <c r="C1699" s="432" t="s">
        <v>2873</v>
      </c>
      <c r="D1699" s="433" t="s">
        <v>4052</v>
      </c>
      <c r="E1699" s="432" t="s">
        <v>2279</v>
      </c>
      <c r="F1699" s="433" t="s">
        <v>4079</v>
      </c>
      <c r="G1699" s="432" t="s">
        <v>381</v>
      </c>
      <c r="H1699" s="432" t="s">
        <v>2292</v>
      </c>
      <c r="I1699" s="432" t="s">
        <v>2293</v>
      </c>
      <c r="J1699" s="432" t="s">
        <v>2294</v>
      </c>
      <c r="K1699" s="432" t="s">
        <v>2295</v>
      </c>
      <c r="L1699" s="434">
        <v>104.98076923076923</v>
      </c>
      <c r="M1699" s="434">
        <v>13</v>
      </c>
      <c r="N1699" s="435">
        <v>1364.75</v>
      </c>
    </row>
    <row r="1700" spans="1:14" ht="14.4" customHeight="1" x14ac:dyDescent="0.3">
      <c r="A1700" s="430" t="s">
        <v>2872</v>
      </c>
      <c r="B1700" s="431" t="s">
        <v>4031</v>
      </c>
      <c r="C1700" s="432" t="s">
        <v>2873</v>
      </c>
      <c r="D1700" s="433" t="s">
        <v>4052</v>
      </c>
      <c r="E1700" s="432" t="s">
        <v>2279</v>
      </c>
      <c r="F1700" s="433" t="s">
        <v>4079</v>
      </c>
      <c r="G1700" s="432" t="s">
        <v>381</v>
      </c>
      <c r="H1700" s="432" t="s">
        <v>3701</v>
      </c>
      <c r="I1700" s="432" t="s">
        <v>3702</v>
      </c>
      <c r="J1700" s="432" t="s">
        <v>3703</v>
      </c>
      <c r="K1700" s="432" t="s">
        <v>3704</v>
      </c>
      <c r="L1700" s="434">
        <v>5517.05</v>
      </c>
      <c r="M1700" s="434">
        <v>23</v>
      </c>
      <c r="N1700" s="435">
        <v>126892.15000000001</v>
      </c>
    </row>
    <row r="1701" spans="1:14" ht="14.4" customHeight="1" x14ac:dyDescent="0.3">
      <c r="A1701" s="430" t="s">
        <v>2872</v>
      </c>
      <c r="B1701" s="431" t="s">
        <v>4031</v>
      </c>
      <c r="C1701" s="432" t="s">
        <v>2873</v>
      </c>
      <c r="D1701" s="433" t="s">
        <v>4052</v>
      </c>
      <c r="E1701" s="432" t="s">
        <v>2279</v>
      </c>
      <c r="F1701" s="433" t="s">
        <v>4079</v>
      </c>
      <c r="G1701" s="432" t="s">
        <v>381</v>
      </c>
      <c r="H1701" s="432" t="s">
        <v>2779</v>
      </c>
      <c r="I1701" s="432" t="s">
        <v>2780</v>
      </c>
      <c r="J1701" s="432" t="s">
        <v>2781</v>
      </c>
      <c r="K1701" s="432" t="s">
        <v>2782</v>
      </c>
      <c r="L1701" s="434">
        <v>4950</v>
      </c>
      <c r="M1701" s="434">
        <v>61</v>
      </c>
      <c r="N1701" s="435">
        <v>301950</v>
      </c>
    </row>
    <row r="1702" spans="1:14" ht="14.4" customHeight="1" x14ac:dyDescent="0.3">
      <c r="A1702" s="430" t="s">
        <v>2872</v>
      </c>
      <c r="B1702" s="431" t="s">
        <v>4031</v>
      </c>
      <c r="C1702" s="432" t="s">
        <v>2873</v>
      </c>
      <c r="D1702" s="433" t="s">
        <v>4052</v>
      </c>
      <c r="E1702" s="432" t="s">
        <v>2279</v>
      </c>
      <c r="F1702" s="433" t="s">
        <v>4079</v>
      </c>
      <c r="G1702" s="432" t="s">
        <v>1764</v>
      </c>
      <c r="H1702" s="432" t="s">
        <v>2302</v>
      </c>
      <c r="I1702" s="432" t="s">
        <v>2302</v>
      </c>
      <c r="J1702" s="432" t="s">
        <v>2303</v>
      </c>
      <c r="K1702" s="432" t="s">
        <v>2304</v>
      </c>
      <c r="L1702" s="434">
        <v>159.49999999999994</v>
      </c>
      <c r="M1702" s="434">
        <v>67.300000000000011</v>
      </c>
      <c r="N1702" s="435">
        <v>10734.349999999999</v>
      </c>
    </row>
    <row r="1703" spans="1:14" ht="14.4" customHeight="1" x14ac:dyDescent="0.3">
      <c r="A1703" s="430" t="s">
        <v>2872</v>
      </c>
      <c r="B1703" s="431" t="s">
        <v>4031</v>
      </c>
      <c r="C1703" s="432" t="s">
        <v>2873</v>
      </c>
      <c r="D1703" s="433" t="s">
        <v>4052</v>
      </c>
      <c r="E1703" s="432" t="s">
        <v>2279</v>
      </c>
      <c r="F1703" s="433" t="s">
        <v>4079</v>
      </c>
      <c r="G1703" s="432" t="s">
        <v>1764</v>
      </c>
      <c r="H1703" s="432" t="s">
        <v>2783</v>
      </c>
      <c r="I1703" s="432" t="s">
        <v>2783</v>
      </c>
      <c r="J1703" s="432" t="s">
        <v>2303</v>
      </c>
      <c r="K1703" s="432" t="s">
        <v>2784</v>
      </c>
      <c r="L1703" s="434">
        <v>308.00000000000011</v>
      </c>
      <c r="M1703" s="434">
        <v>24.599999999999998</v>
      </c>
      <c r="N1703" s="435">
        <v>7576.800000000002</v>
      </c>
    </row>
    <row r="1704" spans="1:14" ht="14.4" customHeight="1" x14ac:dyDescent="0.3">
      <c r="A1704" s="430" t="s">
        <v>2872</v>
      </c>
      <c r="B1704" s="431" t="s">
        <v>4031</v>
      </c>
      <c r="C1704" s="432" t="s">
        <v>2873</v>
      </c>
      <c r="D1704" s="433" t="s">
        <v>4052</v>
      </c>
      <c r="E1704" s="432" t="s">
        <v>2279</v>
      </c>
      <c r="F1704" s="433" t="s">
        <v>4079</v>
      </c>
      <c r="G1704" s="432" t="s">
        <v>1764</v>
      </c>
      <c r="H1704" s="432" t="s">
        <v>2305</v>
      </c>
      <c r="I1704" s="432" t="s">
        <v>2305</v>
      </c>
      <c r="J1704" s="432" t="s">
        <v>2306</v>
      </c>
      <c r="K1704" s="432" t="s">
        <v>2307</v>
      </c>
      <c r="L1704" s="434">
        <v>285.2397524662212</v>
      </c>
      <c r="M1704" s="434">
        <v>2</v>
      </c>
      <c r="N1704" s="435">
        <v>570.47950493244241</v>
      </c>
    </row>
    <row r="1705" spans="1:14" ht="14.4" customHeight="1" x14ac:dyDescent="0.3">
      <c r="A1705" s="430" t="s">
        <v>2872</v>
      </c>
      <c r="B1705" s="431" t="s">
        <v>4031</v>
      </c>
      <c r="C1705" s="432" t="s">
        <v>2873</v>
      </c>
      <c r="D1705" s="433" t="s">
        <v>4052</v>
      </c>
      <c r="E1705" s="432" t="s">
        <v>2279</v>
      </c>
      <c r="F1705" s="433" t="s">
        <v>4079</v>
      </c>
      <c r="G1705" s="432" t="s">
        <v>1764</v>
      </c>
      <c r="H1705" s="432" t="s">
        <v>2308</v>
      </c>
      <c r="I1705" s="432" t="s">
        <v>2308</v>
      </c>
      <c r="J1705" s="432" t="s">
        <v>2309</v>
      </c>
      <c r="K1705" s="432" t="s">
        <v>2310</v>
      </c>
      <c r="L1705" s="434">
        <v>493.46</v>
      </c>
      <c r="M1705" s="434">
        <v>50</v>
      </c>
      <c r="N1705" s="435">
        <v>24673</v>
      </c>
    </row>
    <row r="1706" spans="1:14" ht="14.4" customHeight="1" x14ac:dyDescent="0.3">
      <c r="A1706" s="430" t="s">
        <v>2872</v>
      </c>
      <c r="B1706" s="431" t="s">
        <v>4031</v>
      </c>
      <c r="C1706" s="432" t="s">
        <v>2873</v>
      </c>
      <c r="D1706" s="433" t="s">
        <v>4052</v>
      </c>
      <c r="E1706" s="432" t="s">
        <v>2311</v>
      </c>
      <c r="F1706" s="433" t="s">
        <v>4080</v>
      </c>
      <c r="G1706" s="432"/>
      <c r="H1706" s="432"/>
      <c r="I1706" s="432" t="s">
        <v>3705</v>
      </c>
      <c r="J1706" s="432" t="s">
        <v>3706</v>
      </c>
      <c r="K1706" s="432"/>
      <c r="L1706" s="434">
        <v>1346.35</v>
      </c>
      <c r="M1706" s="434">
        <v>3</v>
      </c>
      <c r="N1706" s="435">
        <v>4039.0499999999997</v>
      </c>
    </row>
    <row r="1707" spans="1:14" ht="14.4" customHeight="1" x14ac:dyDescent="0.3">
      <c r="A1707" s="430" t="s">
        <v>2872</v>
      </c>
      <c r="B1707" s="431" t="s">
        <v>4031</v>
      </c>
      <c r="C1707" s="432" t="s">
        <v>2873</v>
      </c>
      <c r="D1707" s="433" t="s">
        <v>4052</v>
      </c>
      <c r="E1707" s="432" t="s">
        <v>2311</v>
      </c>
      <c r="F1707" s="433" t="s">
        <v>4080</v>
      </c>
      <c r="G1707" s="432"/>
      <c r="H1707" s="432"/>
      <c r="I1707" s="432" t="s">
        <v>3707</v>
      </c>
      <c r="J1707" s="432" t="s">
        <v>3708</v>
      </c>
      <c r="K1707" s="432"/>
      <c r="L1707" s="434">
        <v>9500</v>
      </c>
      <c r="M1707" s="434">
        <v>4</v>
      </c>
      <c r="N1707" s="435">
        <v>38000</v>
      </c>
    </row>
    <row r="1708" spans="1:14" ht="14.4" customHeight="1" x14ac:dyDescent="0.3">
      <c r="A1708" s="430" t="s">
        <v>2872</v>
      </c>
      <c r="B1708" s="431" t="s">
        <v>4031</v>
      </c>
      <c r="C1708" s="432" t="s">
        <v>2873</v>
      </c>
      <c r="D1708" s="433" t="s">
        <v>4052</v>
      </c>
      <c r="E1708" s="432" t="s">
        <v>2311</v>
      </c>
      <c r="F1708" s="433" t="s">
        <v>4080</v>
      </c>
      <c r="G1708" s="432"/>
      <c r="H1708" s="432"/>
      <c r="I1708" s="432" t="s">
        <v>3709</v>
      </c>
      <c r="J1708" s="432" t="s">
        <v>3710</v>
      </c>
      <c r="K1708" s="432"/>
      <c r="L1708" s="434">
        <v>4750</v>
      </c>
      <c r="M1708" s="434">
        <v>1</v>
      </c>
      <c r="N1708" s="435">
        <v>4750</v>
      </c>
    </row>
    <row r="1709" spans="1:14" ht="14.4" customHeight="1" x14ac:dyDescent="0.3">
      <c r="A1709" s="430" t="s">
        <v>2872</v>
      </c>
      <c r="B1709" s="431" t="s">
        <v>4031</v>
      </c>
      <c r="C1709" s="432" t="s">
        <v>2873</v>
      </c>
      <c r="D1709" s="433" t="s">
        <v>4052</v>
      </c>
      <c r="E1709" s="432" t="s">
        <v>2311</v>
      </c>
      <c r="F1709" s="433" t="s">
        <v>4080</v>
      </c>
      <c r="G1709" s="432"/>
      <c r="H1709" s="432"/>
      <c r="I1709" s="432" t="s">
        <v>2312</v>
      </c>
      <c r="J1709" s="432" t="s">
        <v>2313</v>
      </c>
      <c r="K1709" s="432"/>
      <c r="L1709" s="434">
        <v>9559</v>
      </c>
      <c r="M1709" s="434">
        <v>2</v>
      </c>
      <c r="N1709" s="435">
        <v>19118</v>
      </c>
    </row>
    <row r="1710" spans="1:14" ht="14.4" customHeight="1" x14ac:dyDescent="0.3">
      <c r="A1710" s="430" t="s">
        <v>2872</v>
      </c>
      <c r="B1710" s="431" t="s">
        <v>4031</v>
      </c>
      <c r="C1710" s="432" t="s">
        <v>2873</v>
      </c>
      <c r="D1710" s="433" t="s">
        <v>4052</v>
      </c>
      <c r="E1710" s="432" t="s">
        <v>2311</v>
      </c>
      <c r="F1710" s="433" t="s">
        <v>4080</v>
      </c>
      <c r="G1710" s="432"/>
      <c r="H1710" s="432"/>
      <c r="I1710" s="432" t="s">
        <v>2785</v>
      </c>
      <c r="J1710" s="432" t="s">
        <v>2786</v>
      </c>
      <c r="K1710" s="432"/>
      <c r="L1710" s="434">
        <v>8634.6737125748568</v>
      </c>
      <c r="M1710" s="434">
        <v>167</v>
      </c>
      <c r="N1710" s="435">
        <v>1441990.5100000012</v>
      </c>
    </row>
    <row r="1711" spans="1:14" ht="14.4" customHeight="1" x14ac:dyDescent="0.3">
      <c r="A1711" s="430" t="s">
        <v>2872</v>
      </c>
      <c r="B1711" s="431" t="s">
        <v>4031</v>
      </c>
      <c r="C1711" s="432" t="s">
        <v>2873</v>
      </c>
      <c r="D1711" s="433" t="s">
        <v>4052</v>
      </c>
      <c r="E1711" s="432" t="s">
        <v>2311</v>
      </c>
      <c r="F1711" s="433" t="s">
        <v>4080</v>
      </c>
      <c r="G1711" s="432"/>
      <c r="H1711" s="432"/>
      <c r="I1711" s="432" t="s">
        <v>2787</v>
      </c>
      <c r="J1711" s="432" t="s">
        <v>2788</v>
      </c>
      <c r="K1711" s="432" t="s">
        <v>2789</v>
      </c>
      <c r="L1711" s="434">
        <v>1287</v>
      </c>
      <c r="M1711" s="434">
        <v>57</v>
      </c>
      <c r="N1711" s="435">
        <v>73359</v>
      </c>
    </row>
    <row r="1712" spans="1:14" ht="14.4" customHeight="1" x14ac:dyDescent="0.3">
      <c r="A1712" s="430" t="s">
        <v>2872</v>
      </c>
      <c r="B1712" s="431" t="s">
        <v>4031</v>
      </c>
      <c r="C1712" s="432" t="s">
        <v>2873</v>
      </c>
      <c r="D1712" s="433" t="s">
        <v>4052</v>
      </c>
      <c r="E1712" s="432" t="s">
        <v>2311</v>
      </c>
      <c r="F1712" s="433" t="s">
        <v>4080</v>
      </c>
      <c r="G1712" s="432"/>
      <c r="H1712" s="432"/>
      <c r="I1712" s="432" t="s">
        <v>2790</v>
      </c>
      <c r="J1712" s="432" t="s">
        <v>2791</v>
      </c>
      <c r="K1712" s="432"/>
      <c r="L1712" s="434">
        <v>4305.4000000000005</v>
      </c>
      <c r="M1712" s="434">
        <v>85</v>
      </c>
      <c r="N1712" s="435">
        <v>365959.00000000006</v>
      </c>
    </row>
    <row r="1713" spans="1:14" ht="14.4" customHeight="1" x14ac:dyDescent="0.3">
      <c r="A1713" s="430" t="s">
        <v>2872</v>
      </c>
      <c r="B1713" s="431" t="s">
        <v>4031</v>
      </c>
      <c r="C1713" s="432" t="s">
        <v>2873</v>
      </c>
      <c r="D1713" s="433" t="s">
        <v>4052</v>
      </c>
      <c r="E1713" s="432" t="s">
        <v>2311</v>
      </c>
      <c r="F1713" s="433" t="s">
        <v>4080</v>
      </c>
      <c r="G1713" s="432"/>
      <c r="H1713" s="432"/>
      <c r="I1713" s="432" t="s">
        <v>2792</v>
      </c>
      <c r="J1713" s="432" t="s">
        <v>2793</v>
      </c>
      <c r="K1713" s="432"/>
      <c r="L1713" s="434">
        <v>2643.666666666667</v>
      </c>
      <c r="M1713" s="434">
        <v>39</v>
      </c>
      <c r="N1713" s="435">
        <v>103103.00000000001</v>
      </c>
    </row>
    <row r="1714" spans="1:14" ht="14.4" customHeight="1" x14ac:dyDescent="0.3">
      <c r="A1714" s="430" t="s">
        <v>2872</v>
      </c>
      <c r="B1714" s="431" t="s">
        <v>4031</v>
      </c>
      <c r="C1714" s="432" t="s">
        <v>2873</v>
      </c>
      <c r="D1714" s="433" t="s">
        <v>4052</v>
      </c>
      <c r="E1714" s="432" t="s">
        <v>2311</v>
      </c>
      <c r="F1714" s="433" t="s">
        <v>4080</v>
      </c>
      <c r="G1714" s="432"/>
      <c r="H1714" s="432"/>
      <c r="I1714" s="432" t="s">
        <v>3711</v>
      </c>
      <c r="J1714" s="432" t="s">
        <v>3646</v>
      </c>
      <c r="K1714" s="432" t="s">
        <v>3712</v>
      </c>
      <c r="L1714" s="434">
        <v>16469.2</v>
      </c>
      <c r="M1714" s="434">
        <v>4</v>
      </c>
      <c r="N1714" s="435">
        <v>65876.800000000003</v>
      </c>
    </row>
    <row r="1715" spans="1:14" ht="14.4" customHeight="1" x14ac:dyDescent="0.3">
      <c r="A1715" s="430" t="s">
        <v>2872</v>
      </c>
      <c r="B1715" s="431" t="s">
        <v>4031</v>
      </c>
      <c r="C1715" s="432" t="s">
        <v>2873</v>
      </c>
      <c r="D1715" s="433" t="s">
        <v>4052</v>
      </c>
      <c r="E1715" s="432" t="s">
        <v>3713</v>
      </c>
      <c r="F1715" s="433" t="s">
        <v>4083</v>
      </c>
      <c r="G1715" s="432"/>
      <c r="H1715" s="432"/>
      <c r="I1715" s="432" t="s">
        <v>3714</v>
      </c>
      <c r="J1715" s="432" t="s">
        <v>3715</v>
      </c>
      <c r="K1715" s="432"/>
      <c r="L1715" s="434">
        <v>8505.39</v>
      </c>
      <c r="M1715" s="434">
        <v>2</v>
      </c>
      <c r="N1715" s="435">
        <v>17010.78</v>
      </c>
    </row>
    <row r="1716" spans="1:14" ht="14.4" customHeight="1" x14ac:dyDescent="0.3">
      <c r="A1716" s="430" t="s">
        <v>2872</v>
      </c>
      <c r="B1716" s="431" t="s">
        <v>4031</v>
      </c>
      <c r="C1716" s="432" t="s">
        <v>2873</v>
      </c>
      <c r="D1716" s="433" t="s">
        <v>4052</v>
      </c>
      <c r="E1716" s="432" t="s">
        <v>3713</v>
      </c>
      <c r="F1716" s="433" t="s">
        <v>4083</v>
      </c>
      <c r="G1716" s="432"/>
      <c r="H1716" s="432"/>
      <c r="I1716" s="432" t="s">
        <v>3716</v>
      </c>
      <c r="J1716" s="432" t="s">
        <v>3717</v>
      </c>
      <c r="K1716" s="432"/>
      <c r="L1716" s="434">
        <v>4252.6899999999996</v>
      </c>
      <c r="M1716" s="434">
        <v>1</v>
      </c>
      <c r="N1716" s="435">
        <v>4252.6899999999996</v>
      </c>
    </row>
    <row r="1717" spans="1:14" ht="14.4" customHeight="1" x14ac:dyDescent="0.3">
      <c r="A1717" s="430" t="s">
        <v>2872</v>
      </c>
      <c r="B1717" s="431" t="s">
        <v>4031</v>
      </c>
      <c r="C1717" s="432" t="s">
        <v>2873</v>
      </c>
      <c r="D1717" s="433" t="s">
        <v>4052</v>
      </c>
      <c r="E1717" s="432" t="s">
        <v>2314</v>
      </c>
      <c r="F1717" s="433" t="s">
        <v>4081</v>
      </c>
      <c r="G1717" s="432" t="s">
        <v>381</v>
      </c>
      <c r="H1717" s="432" t="s">
        <v>3718</v>
      </c>
      <c r="I1717" s="432" t="s">
        <v>3719</v>
      </c>
      <c r="J1717" s="432" t="s">
        <v>3720</v>
      </c>
      <c r="K1717" s="432" t="s">
        <v>3721</v>
      </c>
      <c r="L1717" s="434">
        <v>2081.1968139081491</v>
      </c>
      <c r="M1717" s="434">
        <v>139</v>
      </c>
      <c r="N1717" s="435">
        <v>289286.35713323276</v>
      </c>
    </row>
    <row r="1718" spans="1:14" ht="14.4" customHeight="1" x14ac:dyDescent="0.3">
      <c r="A1718" s="430" t="s">
        <v>2872</v>
      </c>
      <c r="B1718" s="431" t="s">
        <v>4031</v>
      </c>
      <c r="C1718" s="432" t="s">
        <v>2873</v>
      </c>
      <c r="D1718" s="433" t="s">
        <v>4052</v>
      </c>
      <c r="E1718" s="432" t="s">
        <v>2314</v>
      </c>
      <c r="F1718" s="433" t="s">
        <v>4081</v>
      </c>
      <c r="G1718" s="432" t="s">
        <v>381</v>
      </c>
      <c r="H1718" s="432" t="s">
        <v>2794</v>
      </c>
      <c r="I1718" s="432" t="s">
        <v>2795</v>
      </c>
      <c r="J1718" s="432" t="s">
        <v>2796</v>
      </c>
      <c r="K1718" s="432" t="s">
        <v>644</v>
      </c>
      <c r="L1718" s="434">
        <v>303.87466666666666</v>
      </c>
      <c r="M1718" s="434">
        <v>150</v>
      </c>
      <c r="N1718" s="435">
        <v>45581.2</v>
      </c>
    </row>
    <row r="1719" spans="1:14" ht="14.4" customHeight="1" x14ac:dyDescent="0.3">
      <c r="A1719" s="430" t="s">
        <v>2872</v>
      </c>
      <c r="B1719" s="431" t="s">
        <v>4031</v>
      </c>
      <c r="C1719" s="432" t="s">
        <v>2873</v>
      </c>
      <c r="D1719" s="433" t="s">
        <v>4052</v>
      </c>
      <c r="E1719" s="432" t="s">
        <v>2314</v>
      </c>
      <c r="F1719" s="433" t="s">
        <v>4081</v>
      </c>
      <c r="G1719" s="432" t="s">
        <v>381</v>
      </c>
      <c r="H1719" s="432" t="s">
        <v>2322</v>
      </c>
      <c r="I1719" s="432" t="s">
        <v>2323</v>
      </c>
      <c r="J1719" s="432" t="s">
        <v>2324</v>
      </c>
      <c r="K1719" s="432" t="s">
        <v>2325</v>
      </c>
      <c r="L1719" s="434">
        <v>2719.2</v>
      </c>
      <c r="M1719" s="434">
        <v>20</v>
      </c>
      <c r="N1719" s="435">
        <v>54383.999999999993</v>
      </c>
    </row>
    <row r="1720" spans="1:14" ht="14.4" customHeight="1" x14ac:dyDescent="0.3">
      <c r="A1720" s="430" t="s">
        <v>2872</v>
      </c>
      <c r="B1720" s="431" t="s">
        <v>4031</v>
      </c>
      <c r="C1720" s="432" t="s">
        <v>2873</v>
      </c>
      <c r="D1720" s="433" t="s">
        <v>4052</v>
      </c>
      <c r="E1720" s="432" t="s">
        <v>2314</v>
      </c>
      <c r="F1720" s="433" t="s">
        <v>4081</v>
      </c>
      <c r="G1720" s="432" t="s">
        <v>381</v>
      </c>
      <c r="H1720" s="432" t="s">
        <v>2326</v>
      </c>
      <c r="I1720" s="432" t="s">
        <v>2327</v>
      </c>
      <c r="J1720" s="432" t="s">
        <v>2328</v>
      </c>
      <c r="K1720" s="432" t="s">
        <v>2329</v>
      </c>
      <c r="L1720" s="434">
        <v>2413.8720880687802</v>
      </c>
      <c r="M1720" s="434">
        <v>232.6</v>
      </c>
      <c r="N1720" s="435">
        <v>561466.64768479823</v>
      </c>
    </row>
    <row r="1721" spans="1:14" ht="14.4" customHeight="1" x14ac:dyDescent="0.3">
      <c r="A1721" s="430" t="s">
        <v>2872</v>
      </c>
      <c r="B1721" s="431" t="s">
        <v>4031</v>
      </c>
      <c r="C1721" s="432" t="s">
        <v>2873</v>
      </c>
      <c r="D1721" s="433" t="s">
        <v>4052</v>
      </c>
      <c r="E1721" s="432" t="s">
        <v>2314</v>
      </c>
      <c r="F1721" s="433" t="s">
        <v>4081</v>
      </c>
      <c r="G1721" s="432" t="s">
        <v>381</v>
      </c>
      <c r="H1721" s="432" t="s">
        <v>3722</v>
      </c>
      <c r="I1721" s="432" t="s">
        <v>3723</v>
      </c>
      <c r="J1721" s="432" t="s">
        <v>3724</v>
      </c>
      <c r="K1721" s="432" t="s">
        <v>2329</v>
      </c>
      <c r="L1721" s="434">
        <v>2228.8200000000002</v>
      </c>
      <c r="M1721" s="434">
        <v>3</v>
      </c>
      <c r="N1721" s="435">
        <v>6686.46</v>
      </c>
    </row>
    <row r="1722" spans="1:14" ht="14.4" customHeight="1" x14ac:dyDescent="0.3">
      <c r="A1722" s="430" t="s">
        <v>2872</v>
      </c>
      <c r="B1722" s="431" t="s">
        <v>4031</v>
      </c>
      <c r="C1722" s="432" t="s">
        <v>2873</v>
      </c>
      <c r="D1722" s="433" t="s">
        <v>4052</v>
      </c>
      <c r="E1722" s="432" t="s">
        <v>2314</v>
      </c>
      <c r="F1722" s="433" t="s">
        <v>4081</v>
      </c>
      <c r="G1722" s="432" t="s">
        <v>381</v>
      </c>
      <c r="H1722" s="432" t="s">
        <v>2797</v>
      </c>
      <c r="I1722" s="432" t="s">
        <v>2797</v>
      </c>
      <c r="J1722" s="432" t="s">
        <v>2798</v>
      </c>
      <c r="K1722" s="432" t="s">
        <v>2799</v>
      </c>
      <c r="L1722" s="434">
        <v>3465.4734639827616</v>
      </c>
      <c r="M1722" s="434">
        <v>26</v>
      </c>
      <c r="N1722" s="435">
        <v>90102.310063551806</v>
      </c>
    </row>
    <row r="1723" spans="1:14" ht="14.4" customHeight="1" x14ac:dyDescent="0.3">
      <c r="A1723" s="430" t="s">
        <v>2872</v>
      </c>
      <c r="B1723" s="431" t="s">
        <v>4031</v>
      </c>
      <c r="C1723" s="432" t="s">
        <v>2873</v>
      </c>
      <c r="D1723" s="433" t="s">
        <v>4052</v>
      </c>
      <c r="E1723" s="432" t="s">
        <v>2314</v>
      </c>
      <c r="F1723" s="433" t="s">
        <v>4081</v>
      </c>
      <c r="G1723" s="432" t="s">
        <v>381</v>
      </c>
      <c r="H1723" s="432" t="s">
        <v>2800</v>
      </c>
      <c r="I1723" s="432" t="s">
        <v>2801</v>
      </c>
      <c r="J1723" s="432" t="s">
        <v>2802</v>
      </c>
      <c r="K1723" s="432" t="s">
        <v>2799</v>
      </c>
      <c r="L1723" s="434">
        <v>1680.58</v>
      </c>
      <c r="M1723" s="434">
        <v>6</v>
      </c>
      <c r="N1723" s="435">
        <v>10083.48</v>
      </c>
    </row>
    <row r="1724" spans="1:14" ht="14.4" customHeight="1" x14ac:dyDescent="0.3">
      <c r="A1724" s="430" t="s">
        <v>2872</v>
      </c>
      <c r="B1724" s="431" t="s">
        <v>4031</v>
      </c>
      <c r="C1724" s="432" t="s">
        <v>2873</v>
      </c>
      <c r="D1724" s="433" t="s">
        <v>4052</v>
      </c>
      <c r="E1724" s="432" t="s">
        <v>2314</v>
      </c>
      <c r="F1724" s="433" t="s">
        <v>4081</v>
      </c>
      <c r="G1724" s="432" t="s">
        <v>381</v>
      </c>
      <c r="H1724" s="432" t="s">
        <v>2803</v>
      </c>
      <c r="I1724" s="432" t="s">
        <v>2804</v>
      </c>
      <c r="J1724" s="432" t="s">
        <v>2805</v>
      </c>
      <c r="K1724" s="432" t="s">
        <v>2799</v>
      </c>
      <c r="L1724" s="434">
        <v>1329.46</v>
      </c>
      <c r="M1724" s="434">
        <v>4.9999999999999991</v>
      </c>
      <c r="N1724" s="435">
        <v>6647.2999999999993</v>
      </c>
    </row>
    <row r="1725" spans="1:14" ht="14.4" customHeight="1" x14ac:dyDescent="0.3">
      <c r="A1725" s="430" t="s">
        <v>2872</v>
      </c>
      <c r="B1725" s="431" t="s">
        <v>4031</v>
      </c>
      <c r="C1725" s="432" t="s">
        <v>2873</v>
      </c>
      <c r="D1725" s="433" t="s">
        <v>4052</v>
      </c>
      <c r="E1725" s="432" t="s">
        <v>2314</v>
      </c>
      <c r="F1725" s="433" t="s">
        <v>4081</v>
      </c>
      <c r="G1725" s="432" t="s">
        <v>381</v>
      </c>
      <c r="H1725" s="432" t="s">
        <v>2806</v>
      </c>
      <c r="I1725" s="432" t="s">
        <v>2807</v>
      </c>
      <c r="J1725" s="432" t="s">
        <v>2808</v>
      </c>
      <c r="K1725" s="432" t="s">
        <v>2809</v>
      </c>
      <c r="L1725" s="434">
        <v>2062.5003800488348</v>
      </c>
      <c r="M1725" s="434">
        <v>96.1</v>
      </c>
      <c r="N1725" s="435">
        <v>198206.28652269303</v>
      </c>
    </row>
    <row r="1726" spans="1:14" ht="14.4" customHeight="1" x14ac:dyDescent="0.3">
      <c r="A1726" s="430" t="s">
        <v>2872</v>
      </c>
      <c r="B1726" s="431" t="s">
        <v>4031</v>
      </c>
      <c r="C1726" s="432" t="s">
        <v>2873</v>
      </c>
      <c r="D1726" s="433" t="s">
        <v>4052</v>
      </c>
      <c r="E1726" s="432" t="s">
        <v>2314</v>
      </c>
      <c r="F1726" s="433" t="s">
        <v>4081</v>
      </c>
      <c r="G1726" s="432" t="s">
        <v>381</v>
      </c>
      <c r="H1726" s="432" t="s">
        <v>3725</v>
      </c>
      <c r="I1726" s="432" t="s">
        <v>3726</v>
      </c>
      <c r="J1726" s="432" t="s">
        <v>3727</v>
      </c>
      <c r="K1726" s="432" t="s">
        <v>3728</v>
      </c>
      <c r="L1726" s="434">
        <v>2188.9499999999998</v>
      </c>
      <c r="M1726" s="434">
        <v>2</v>
      </c>
      <c r="N1726" s="435">
        <v>4377.8999999999996</v>
      </c>
    </row>
    <row r="1727" spans="1:14" ht="14.4" customHeight="1" x14ac:dyDescent="0.3">
      <c r="A1727" s="430" t="s">
        <v>2872</v>
      </c>
      <c r="B1727" s="431" t="s">
        <v>4031</v>
      </c>
      <c r="C1727" s="432" t="s">
        <v>2873</v>
      </c>
      <c r="D1727" s="433" t="s">
        <v>4052</v>
      </c>
      <c r="E1727" s="432" t="s">
        <v>2314</v>
      </c>
      <c r="F1727" s="433" t="s">
        <v>4081</v>
      </c>
      <c r="G1727" s="432" t="s">
        <v>381</v>
      </c>
      <c r="H1727" s="432" t="s">
        <v>3729</v>
      </c>
      <c r="I1727" s="432" t="s">
        <v>3730</v>
      </c>
      <c r="J1727" s="432" t="s">
        <v>3731</v>
      </c>
      <c r="K1727" s="432" t="s">
        <v>2325</v>
      </c>
      <c r="L1727" s="434">
        <v>3740</v>
      </c>
      <c r="M1727" s="434">
        <v>5</v>
      </c>
      <c r="N1727" s="435">
        <v>18700</v>
      </c>
    </row>
    <row r="1728" spans="1:14" ht="14.4" customHeight="1" x14ac:dyDescent="0.3">
      <c r="A1728" s="430" t="s">
        <v>2872</v>
      </c>
      <c r="B1728" s="431" t="s">
        <v>4031</v>
      </c>
      <c r="C1728" s="432" t="s">
        <v>2873</v>
      </c>
      <c r="D1728" s="433" t="s">
        <v>4052</v>
      </c>
      <c r="E1728" s="432" t="s">
        <v>2314</v>
      </c>
      <c r="F1728" s="433" t="s">
        <v>4081</v>
      </c>
      <c r="G1728" s="432" t="s">
        <v>381</v>
      </c>
      <c r="H1728" s="432" t="s">
        <v>3732</v>
      </c>
      <c r="I1728" s="432" t="s">
        <v>3733</v>
      </c>
      <c r="J1728" s="432" t="s">
        <v>2808</v>
      </c>
      <c r="K1728" s="432" t="s">
        <v>3734</v>
      </c>
      <c r="L1728" s="434">
        <v>3171.3027338190673</v>
      </c>
      <c r="M1728" s="434">
        <v>57</v>
      </c>
      <c r="N1728" s="435">
        <v>180764.25582768684</v>
      </c>
    </row>
    <row r="1729" spans="1:14" ht="14.4" customHeight="1" x14ac:dyDescent="0.3">
      <c r="A1729" s="430" t="s">
        <v>2872</v>
      </c>
      <c r="B1729" s="431" t="s">
        <v>4031</v>
      </c>
      <c r="C1729" s="432" t="s">
        <v>2873</v>
      </c>
      <c r="D1729" s="433" t="s">
        <v>4052</v>
      </c>
      <c r="E1729" s="432" t="s">
        <v>2314</v>
      </c>
      <c r="F1729" s="433" t="s">
        <v>4081</v>
      </c>
      <c r="G1729" s="432" t="s">
        <v>381</v>
      </c>
      <c r="H1729" s="432" t="s">
        <v>3735</v>
      </c>
      <c r="I1729" s="432" t="s">
        <v>3736</v>
      </c>
      <c r="J1729" s="432" t="s">
        <v>3737</v>
      </c>
      <c r="K1729" s="432" t="s">
        <v>2815</v>
      </c>
      <c r="L1729" s="434">
        <v>2777.0600000000004</v>
      </c>
      <c r="M1729" s="434">
        <v>2</v>
      </c>
      <c r="N1729" s="435">
        <v>5554.1200000000008</v>
      </c>
    </row>
    <row r="1730" spans="1:14" ht="14.4" customHeight="1" x14ac:dyDescent="0.3">
      <c r="A1730" s="430" t="s">
        <v>2872</v>
      </c>
      <c r="B1730" s="431" t="s">
        <v>4031</v>
      </c>
      <c r="C1730" s="432" t="s">
        <v>2873</v>
      </c>
      <c r="D1730" s="433" t="s">
        <v>4052</v>
      </c>
      <c r="E1730" s="432" t="s">
        <v>2314</v>
      </c>
      <c r="F1730" s="433" t="s">
        <v>4081</v>
      </c>
      <c r="G1730" s="432" t="s">
        <v>381</v>
      </c>
      <c r="H1730" s="432" t="s">
        <v>2812</v>
      </c>
      <c r="I1730" s="432" t="s">
        <v>2813</v>
      </c>
      <c r="J1730" s="432" t="s">
        <v>2814</v>
      </c>
      <c r="K1730" s="432" t="s">
        <v>2815</v>
      </c>
      <c r="L1730" s="434">
        <v>2221.3399717111056</v>
      </c>
      <c r="M1730" s="434">
        <v>5</v>
      </c>
      <c r="N1730" s="435">
        <v>11106.699858555528</v>
      </c>
    </row>
    <row r="1731" spans="1:14" ht="14.4" customHeight="1" x14ac:dyDescent="0.3">
      <c r="A1731" s="430" t="s">
        <v>2872</v>
      </c>
      <c r="B1731" s="431" t="s">
        <v>4031</v>
      </c>
      <c r="C1731" s="432" t="s">
        <v>2873</v>
      </c>
      <c r="D1731" s="433" t="s">
        <v>4052</v>
      </c>
      <c r="E1731" s="432" t="s">
        <v>2314</v>
      </c>
      <c r="F1731" s="433" t="s">
        <v>4081</v>
      </c>
      <c r="G1731" s="432" t="s">
        <v>381</v>
      </c>
      <c r="H1731" s="432" t="s">
        <v>3738</v>
      </c>
      <c r="I1731" s="432" t="s">
        <v>3739</v>
      </c>
      <c r="J1731" s="432" t="s">
        <v>2331</v>
      </c>
      <c r="K1731" s="432" t="s">
        <v>3740</v>
      </c>
      <c r="L1731" s="434">
        <v>2493.7000000000003</v>
      </c>
      <c r="M1731" s="434">
        <v>11.8</v>
      </c>
      <c r="N1731" s="435">
        <v>29425.660000000003</v>
      </c>
    </row>
    <row r="1732" spans="1:14" ht="14.4" customHeight="1" x14ac:dyDescent="0.3">
      <c r="A1732" s="430" t="s">
        <v>2872</v>
      </c>
      <c r="B1732" s="431" t="s">
        <v>4031</v>
      </c>
      <c r="C1732" s="432" t="s">
        <v>2873</v>
      </c>
      <c r="D1732" s="433" t="s">
        <v>4052</v>
      </c>
      <c r="E1732" s="432" t="s">
        <v>2314</v>
      </c>
      <c r="F1732" s="433" t="s">
        <v>4081</v>
      </c>
      <c r="G1732" s="432" t="s">
        <v>381</v>
      </c>
      <c r="H1732" s="432" t="s">
        <v>3741</v>
      </c>
      <c r="I1732" s="432" t="s">
        <v>3742</v>
      </c>
      <c r="J1732" s="432" t="s">
        <v>3743</v>
      </c>
      <c r="K1732" s="432" t="s">
        <v>3744</v>
      </c>
      <c r="L1732" s="434">
        <v>3358.3</v>
      </c>
      <c r="M1732" s="434">
        <v>5</v>
      </c>
      <c r="N1732" s="435">
        <v>16791.5</v>
      </c>
    </row>
    <row r="1733" spans="1:14" ht="14.4" customHeight="1" x14ac:dyDescent="0.3">
      <c r="A1733" s="430" t="s">
        <v>2872</v>
      </c>
      <c r="B1733" s="431" t="s">
        <v>4031</v>
      </c>
      <c r="C1733" s="432" t="s">
        <v>2873</v>
      </c>
      <c r="D1733" s="433" t="s">
        <v>4052</v>
      </c>
      <c r="E1733" s="432" t="s">
        <v>2314</v>
      </c>
      <c r="F1733" s="433" t="s">
        <v>4081</v>
      </c>
      <c r="G1733" s="432" t="s">
        <v>381</v>
      </c>
      <c r="H1733" s="432" t="s">
        <v>3745</v>
      </c>
      <c r="I1733" s="432" t="s">
        <v>3745</v>
      </c>
      <c r="J1733" s="432" t="s">
        <v>3746</v>
      </c>
      <c r="K1733" s="432" t="s">
        <v>2332</v>
      </c>
      <c r="L1733" s="434">
        <v>2227.4841206190954</v>
      </c>
      <c r="M1733" s="434">
        <v>23.400000000000002</v>
      </c>
      <c r="N1733" s="435">
        <v>52123.128422486836</v>
      </c>
    </row>
    <row r="1734" spans="1:14" ht="14.4" customHeight="1" x14ac:dyDescent="0.3">
      <c r="A1734" s="430" t="s">
        <v>3747</v>
      </c>
      <c r="B1734" s="431" t="s">
        <v>4032</v>
      </c>
      <c r="C1734" s="432" t="s">
        <v>3748</v>
      </c>
      <c r="D1734" s="433" t="s">
        <v>4053</v>
      </c>
      <c r="E1734" s="432" t="s">
        <v>388</v>
      </c>
      <c r="F1734" s="433" t="s">
        <v>4075</v>
      </c>
      <c r="G1734" s="432"/>
      <c r="H1734" s="432" t="s">
        <v>770</v>
      </c>
      <c r="I1734" s="432" t="s">
        <v>771</v>
      </c>
      <c r="J1734" s="432" t="s">
        <v>772</v>
      </c>
      <c r="K1734" s="432" t="s">
        <v>773</v>
      </c>
      <c r="L1734" s="434">
        <v>150.03000000000014</v>
      </c>
      <c r="M1734" s="434">
        <v>2</v>
      </c>
      <c r="N1734" s="435">
        <v>300.06000000000029</v>
      </c>
    </row>
    <row r="1735" spans="1:14" ht="14.4" customHeight="1" x14ac:dyDescent="0.3">
      <c r="A1735" s="430" t="s">
        <v>3747</v>
      </c>
      <c r="B1735" s="431" t="s">
        <v>4032</v>
      </c>
      <c r="C1735" s="432" t="s">
        <v>3748</v>
      </c>
      <c r="D1735" s="433" t="s">
        <v>4053</v>
      </c>
      <c r="E1735" s="432" t="s">
        <v>388</v>
      </c>
      <c r="F1735" s="433" t="s">
        <v>4075</v>
      </c>
      <c r="G1735" s="432"/>
      <c r="H1735" s="432" t="s">
        <v>3749</v>
      </c>
      <c r="I1735" s="432" t="s">
        <v>3750</v>
      </c>
      <c r="J1735" s="432" t="s">
        <v>3751</v>
      </c>
      <c r="K1735" s="432" t="s">
        <v>1882</v>
      </c>
      <c r="L1735" s="434">
        <v>224.81040990926573</v>
      </c>
      <c r="M1735" s="434">
        <v>2</v>
      </c>
      <c r="N1735" s="435">
        <v>449.62081981853146</v>
      </c>
    </row>
    <row r="1736" spans="1:14" ht="14.4" customHeight="1" x14ac:dyDescent="0.3">
      <c r="A1736" s="430" t="s">
        <v>3747</v>
      </c>
      <c r="B1736" s="431" t="s">
        <v>4032</v>
      </c>
      <c r="C1736" s="432" t="s">
        <v>3748</v>
      </c>
      <c r="D1736" s="433" t="s">
        <v>4053</v>
      </c>
      <c r="E1736" s="432" t="s">
        <v>388</v>
      </c>
      <c r="F1736" s="433" t="s">
        <v>4075</v>
      </c>
      <c r="G1736" s="432" t="s">
        <v>381</v>
      </c>
      <c r="H1736" s="432" t="s">
        <v>781</v>
      </c>
      <c r="I1736" s="432" t="s">
        <v>781</v>
      </c>
      <c r="J1736" s="432" t="s">
        <v>782</v>
      </c>
      <c r="K1736" s="432" t="s">
        <v>783</v>
      </c>
      <c r="L1736" s="434">
        <v>171.59995835235554</v>
      </c>
      <c r="M1736" s="434">
        <v>218</v>
      </c>
      <c r="N1736" s="435">
        <v>37408.79092081351</v>
      </c>
    </row>
    <row r="1737" spans="1:14" ht="14.4" customHeight="1" x14ac:dyDescent="0.3">
      <c r="A1737" s="430" t="s">
        <v>3747</v>
      </c>
      <c r="B1737" s="431" t="s">
        <v>4032</v>
      </c>
      <c r="C1737" s="432" t="s">
        <v>3748</v>
      </c>
      <c r="D1737" s="433" t="s">
        <v>4053</v>
      </c>
      <c r="E1737" s="432" t="s">
        <v>388</v>
      </c>
      <c r="F1737" s="433" t="s">
        <v>4075</v>
      </c>
      <c r="G1737" s="432" t="s">
        <v>381</v>
      </c>
      <c r="H1737" s="432" t="s">
        <v>784</v>
      </c>
      <c r="I1737" s="432" t="s">
        <v>784</v>
      </c>
      <c r="J1737" s="432" t="s">
        <v>785</v>
      </c>
      <c r="K1737" s="432" t="s">
        <v>786</v>
      </c>
      <c r="L1737" s="434">
        <v>173.69000000000003</v>
      </c>
      <c r="M1737" s="434">
        <v>12</v>
      </c>
      <c r="N1737" s="435">
        <v>2084.2800000000002</v>
      </c>
    </row>
    <row r="1738" spans="1:14" ht="14.4" customHeight="1" x14ac:dyDescent="0.3">
      <c r="A1738" s="430" t="s">
        <v>3747</v>
      </c>
      <c r="B1738" s="431" t="s">
        <v>4032</v>
      </c>
      <c r="C1738" s="432" t="s">
        <v>3748</v>
      </c>
      <c r="D1738" s="433" t="s">
        <v>4053</v>
      </c>
      <c r="E1738" s="432" t="s">
        <v>388</v>
      </c>
      <c r="F1738" s="433" t="s">
        <v>4075</v>
      </c>
      <c r="G1738" s="432" t="s">
        <v>381</v>
      </c>
      <c r="H1738" s="432" t="s">
        <v>787</v>
      </c>
      <c r="I1738" s="432" t="s">
        <v>787</v>
      </c>
      <c r="J1738" s="432" t="s">
        <v>429</v>
      </c>
      <c r="K1738" s="432" t="s">
        <v>786</v>
      </c>
      <c r="L1738" s="434">
        <v>143</v>
      </c>
      <c r="M1738" s="434">
        <v>9</v>
      </c>
      <c r="N1738" s="435">
        <v>1287</v>
      </c>
    </row>
    <row r="1739" spans="1:14" ht="14.4" customHeight="1" x14ac:dyDescent="0.3">
      <c r="A1739" s="430" t="s">
        <v>3747</v>
      </c>
      <c r="B1739" s="431" t="s">
        <v>4032</v>
      </c>
      <c r="C1739" s="432" t="s">
        <v>3748</v>
      </c>
      <c r="D1739" s="433" t="s">
        <v>4053</v>
      </c>
      <c r="E1739" s="432" t="s">
        <v>388</v>
      </c>
      <c r="F1739" s="433" t="s">
        <v>4075</v>
      </c>
      <c r="G1739" s="432" t="s">
        <v>381</v>
      </c>
      <c r="H1739" s="432" t="s">
        <v>788</v>
      </c>
      <c r="I1739" s="432" t="s">
        <v>788</v>
      </c>
      <c r="J1739" s="432" t="s">
        <v>429</v>
      </c>
      <c r="K1739" s="432" t="s">
        <v>789</v>
      </c>
      <c r="L1739" s="434">
        <v>126.50027672558542</v>
      </c>
      <c r="M1739" s="434">
        <v>8</v>
      </c>
      <c r="N1739" s="435">
        <v>1012.0022138046834</v>
      </c>
    </row>
    <row r="1740" spans="1:14" ht="14.4" customHeight="1" x14ac:dyDescent="0.3">
      <c r="A1740" s="430" t="s">
        <v>3747</v>
      </c>
      <c r="B1740" s="431" t="s">
        <v>4032</v>
      </c>
      <c r="C1740" s="432" t="s">
        <v>3748</v>
      </c>
      <c r="D1740" s="433" t="s">
        <v>4053</v>
      </c>
      <c r="E1740" s="432" t="s">
        <v>388</v>
      </c>
      <c r="F1740" s="433" t="s">
        <v>4075</v>
      </c>
      <c r="G1740" s="432" t="s">
        <v>381</v>
      </c>
      <c r="H1740" s="432" t="s">
        <v>790</v>
      </c>
      <c r="I1740" s="432" t="s">
        <v>790</v>
      </c>
      <c r="J1740" s="432" t="s">
        <v>429</v>
      </c>
      <c r="K1740" s="432" t="s">
        <v>791</v>
      </c>
      <c r="L1740" s="434">
        <v>222.20077771921052</v>
      </c>
      <c r="M1740" s="434">
        <v>5</v>
      </c>
      <c r="N1740" s="435">
        <v>1111.0038885960525</v>
      </c>
    </row>
    <row r="1741" spans="1:14" ht="14.4" customHeight="1" x14ac:dyDescent="0.3">
      <c r="A1741" s="430" t="s">
        <v>3747</v>
      </c>
      <c r="B1741" s="431" t="s">
        <v>4032</v>
      </c>
      <c r="C1741" s="432" t="s">
        <v>3748</v>
      </c>
      <c r="D1741" s="433" t="s">
        <v>4053</v>
      </c>
      <c r="E1741" s="432" t="s">
        <v>388</v>
      </c>
      <c r="F1741" s="433" t="s">
        <v>4075</v>
      </c>
      <c r="G1741" s="432" t="s">
        <v>381</v>
      </c>
      <c r="H1741" s="432" t="s">
        <v>795</v>
      </c>
      <c r="I1741" s="432" t="s">
        <v>795</v>
      </c>
      <c r="J1741" s="432" t="s">
        <v>782</v>
      </c>
      <c r="K1741" s="432" t="s">
        <v>796</v>
      </c>
      <c r="L1741" s="434">
        <v>92.950000120442525</v>
      </c>
      <c r="M1741" s="434">
        <v>168</v>
      </c>
      <c r="N1741" s="435">
        <v>15615.600020234344</v>
      </c>
    </row>
    <row r="1742" spans="1:14" ht="14.4" customHeight="1" x14ac:dyDescent="0.3">
      <c r="A1742" s="430" t="s">
        <v>3747</v>
      </c>
      <c r="B1742" s="431" t="s">
        <v>4032</v>
      </c>
      <c r="C1742" s="432" t="s">
        <v>3748</v>
      </c>
      <c r="D1742" s="433" t="s">
        <v>4053</v>
      </c>
      <c r="E1742" s="432" t="s">
        <v>388</v>
      </c>
      <c r="F1742" s="433" t="s">
        <v>4075</v>
      </c>
      <c r="G1742" s="432" t="s">
        <v>381</v>
      </c>
      <c r="H1742" s="432" t="s">
        <v>797</v>
      </c>
      <c r="I1742" s="432" t="s">
        <v>797</v>
      </c>
      <c r="J1742" s="432" t="s">
        <v>782</v>
      </c>
      <c r="K1742" s="432" t="s">
        <v>798</v>
      </c>
      <c r="L1742" s="434">
        <v>93.499584750428681</v>
      </c>
      <c r="M1742" s="434">
        <v>159</v>
      </c>
      <c r="N1742" s="435">
        <v>14866.433975318159</v>
      </c>
    </row>
    <row r="1743" spans="1:14" ht="14.4" customHeight="1" x14ac:dyDescent="0.3">
      <c r="A1743" s="430" t="s">
        <v>3747</v>
      </c>
      <c r="B1743" s="431" t="s">
        <v>4032</v>
      </c>
      <c r="C1743" s="432" t="s">
        <v>3748</v>
      </c>
      <c r="D1743" s="433" t="s">
        <v>4053</v>
      </c>
      <c r="E1743" s="432" t="s">
        <v>388</v>
      </c>
      <c r="F1743" s="433" t="s">
        <v>4075</v>
      </c>
      <c r="G1743" s="432" t="s">
        <v>381</v>
      </c>
      <c r="H1743" s="432" t="s">
        <v>803</v>
      </c>
      <c r="I1743" s="432" t="s">
        <v>804</v>
      </c>
      <c r="J1743" s="432" t="s">
        <v>805</v>
      </c>
      <c r="K1743" s="432" t="s">
        <v>806</v>
      </c>
      <c r="L1743" s="434">
        <v>41.13000000000001</v>
      </c>
      <c r="M1743" s="434">
        <v>10</v>
      </c>
      <c r="N1743" s="435">
        <v>411.30000000000007</v>
      </c>
    </row>
    <row r="1744" spans="1:14" ht="14.4" customHeight="1" x14ac:dyDescent="0.3">
      <c r="A1744" s="430" t="s">
        <v>3747</v>
      </c>
      <c r="B1744" s="431" t="s">
        <v>4032</v>
      </c>
      <c r="C1744" s="432" t="s">
        <v>3748</v>
      </c>
      <c r="D1744" s="433" t="s">
        <v>4053</v>
      </c>
      <c r="E1744" s="432" t="s">
        <v>388</v>
      </c>
      <c r="F1744" s="433" t="s">
        <v>4075</v>
      </c>
      <c r="G1744" s="432" t="s">
        <v>381</v>
      </c>
      <c r="H1744" s="432" t="s">
        <v>399</v>
      </c>
      <c r="I1744" s="432" t="s">
        <v>400</v>
      </c>
      <c r="J1744" s="432" t="s">
        <v>401</v>
      </c>
      <c r="K1744" s="432" t="s">
        <v>402</v>
      </c>
      <c r="L1744" s="434">
        <v>87.029999999999987</v>
      </c>
      <c r="M1744" s="434">
        <v>13</v>
      </c>
      <c r="N1744" s="435">
        <v>1131.3899999999999</v>
      </c>
    </row>
    <row r="1745" spans="1:14" ht="14.4" customHeight="1" x14ac:dyDescent="0.3">
      <c r="A1745" s="430" t="s">
        <v>3747</v>
      </c>
      <c r="B1745" s="431" t="s">
        <v>4032</v>
      </c>
      <c r="C1745" s="432" t="s">
        <v>3748</v>
      </c>
      <c r="D1745" s="433" t="s">
        <v>4053</v>
      </c>
      <c r="E1745" s="432" t="s">
        <v>388</v>
      </c>
      <c r="F1745" s="433" t="s">
        <v>4075</v>
      </c>
      <c r="G1745" s="432" t="s">
        <v>381</v>
      </c>
      <c r="H1745" s="432" t="s">
        <v>807</v>
      </c>
      <c r="I1745" s="432" t="s">
        <v>808</v>
      </c>
      <c r="J1745" s="432" t="s">
        <v>809</v>
      </c>
      <c r="K1745" s="432" t="s">
        <v>810</v>
      </c>
      <c r="L1745" s="434">
        <v>96.819992668281742</v>
      </c>
      <c r="M1745" s="434">
        <v>231</v>
      </c>
      <c r="N1745" s="435">
        <v>22365.418306373082</v>
      </c>
    </row>
    <row r="1746" spans="1:14" ht="14.4" customHeight="1" x14ac:dyDescent="0.3">
      <c r="A1746" s="430" t="s">
        <v>3747</v>
      </c>
      <c r="B1746" s="431" t="s">
        <v>4032</v>
      </c>
      <c r="C1746" s="432" t="s">
        <v>3748</v>
      </c>
      <c r="D1746" s="433" t="s">
        <v>4053</v>
      </c>
      <c r="E1746" s="432" t="s">
        <v>388</v>
      </c>
      <c r="F1746" s="433" t="s">
        <v>4075</v>
      </c>
      <c r="G1746" s="432" t="s">
        <v>381</v>
      </c>
      <c r="H1746" s="432" t="s">
        <v>811</v>
      </c>
      <c r="I1746" s="432" t="s">
        <v>812</v>
      </c>
      <c r="J1746" s="432" t="s">
        <v>809</v>
      </c>
      <c r="K1746" s="432" t="s">
        <v>813</v>
      </c>
      <c r="L1746" s="434">
        <v>100.76002865074921</v>
      </c>
      <c r="M1746" s="434">
        <v>308</v>
      </c>
      <c r="N1746" s="435">
        <v>31034.088824430753</v>
      </c>
    </row>
    <row r="1747" spans="1:14" ht="14.4" customHeight="1" x14ac:dyDescent="0.3">
      <c r="A1747" s="430" t="s">
        <v>3747</v>
      </c>
      <c r="B1747" s="431" t="s">
        <v>4032</v>
      </c>
      <c r="C1747" s="432" t="s">
        <v>3748</v>
      </c>
      <c r="D1747" s="433" t="s">
        <v>4053</v>
      </c>
      <c r="E1747" s="432" t="s">
        <v>388</v>
      </c>
      <c r="F1747" s="433" t="s">
        <v>4075</v>
      </c>
      <c r="G1747" s="432" t="s">
        <v>381</v>
      </c>
      <c r="H1747" s="432" t="s">
        <v>403</v>
      </c>
      <c r="I1747" s="432" t="s">
        <v>404</v>
      </c>
      <c r="J1747" s="432" t="s">
        <v>405</v>
      </c>
      <c r="K1747" s="432" t="s">
        <v>406</v>
      </c>
      <c r="L1747" s="434">
        <v>168.14885318701559</v>
      </c>
      <c r="M1747" s="434">
        <v>285</v>
      </c>
      <c r="N1747" s="435">
        <v>47922.42315829944</v>
      </c>
    </row>
    <row r="1748" spans="1:14" ht="14.4" customHeight="1" x14ac:dyDescent="0.3">
      <c r="A1748" s="430" t="s">
        <v>3747</v>
      </c>
      <c r="B1748" s="431" t="s">
        <v>4032</v>
      </c>
      <c r="C1748" s="432" t="s">
        <v>3748</v>
      </c>
      <c r="D1748" s="433" t="s">
        <v>4053</v>
      </c>
      <c r="E1748" s="432" t="s">
        <v>388</v>
      </c>
      <c r="F1748" s="433" t="s">
        <v>4075</v>
      </c>
      <c r="G1748" s="432" t="s">
        <v>381</v>
      </c>
      <c r="H1748" s="432" t="s">
        <v>2349</v>
      </c>
      <c r="I1748" s="432" t="s">
        <v>2350</v>
      </c>
      <c r="J1748" s="432" t="s">
        <v>2351</v>
      </c>
      <c r="K1748" s="432" t="s">
        <v>2352</v>
      </c>
      <c r="L1748" s="434">
        <v>121.56000000000006</v>
      </c>
      <c r="M1748" s="434">
        <v>2</v>
      </c>
      <c r="N1748" s="435">
        <v>243.12000000000012</v>
      </c>
    </row>
    <row r="1749" spans="1:14" ht="14.4" customHeight="1" x14ac:dyDescent="0.3">
      <c r="A1749" s="430" t="s">
        <v>3747</v>
      </c>
      <c r="B1749" s="431" t="s">
        <v>4032</v>
      </c>
      <c r="C1749" s="432" t="s">
        <v>3748</v>
      </c>
      <c r="D1749" s="433" t="s">
        <v>4053</v>
      </c>
      <c r="E1749" s="432" t="s">
        <v>388</v>
      </c>
      <c r="F1749" s="433" t="s">
        <v>4075</v>
      </c>
      <c r="G1749" s="432" t="s">
        <v>381</v>
      </c>
      <c r="H1749" s="432" t="s">
        <v>814</v>
      </c>
      <c r="I1749" s="432" t="s">
        <v>815</v>
      </c>
      <c r="J1749" s="432" t="s">
        <v>816</v>
      </c>
      <c r="K1749" s="432" t="s">
        <v>817</v>
      </c>
      <c r="L1749" s="434">
        <v>64.539990887492152</v>
      </c>
      <c r="M1749" s="434">
        <v>38</v>
      </c>
      <c r="N1749" s="435">
        <v>2452.519653724702</v>
      </c>
    </row>
    <row r="1750" spans="1:14" ht="14.4" customHeight="1" x14ac:dyDescent="0.3">
      <c r="A1750" s="430" t="s">
        <v>3747</v>
      </c>
      <c r="B1750" s="431" t="s">
        <v>4032</v>
      </c>
      <c r="C1750" s="432" t="s">
        <v>3748</v>
      </c>
      <c r="D1750" s="433" t="s">
        <v>4053</v>
      </c>
      <c r="E1750" s="432" t="s">
        <v>388</v>
      </c>
      <c r="F1750" s="433" t="s">
        <v>4075</v>
      </c>
      <c r="G1750" s="432" t="s">
        <v>381</v>
      </c>
      <c r="H1750" s="432" t="s">
        <v>818</v>
      </c>
      <c r="I1750" s="432" t="s">
        <v>819</v>
      </c>
      <c r="J1750" s="432" t="s">
        <v>820</v>
      </c>
      <c r="K1750" s="432" t="s">
        <v>821</v>
      </c>
      <c r="L1750" s="434">
        <v>79.180031946517914</v>
      </c>
      <c r="M1750" s="434">
        <v>3</v>
      </c>
      <c r="N1750" s="435">
        <v>237.54009583955374</v>
      </c>
    </row>
    <row r="1751" spans="1:14" ht="14.4" customHeight="1" x14ac:dyDescent="0.3">
      <c r="A1751" s="430" t="s">
        <v>3747</v>
      </c>
      <c r="B1751" s="431" t="s">
        <v>4032</v>
      </c>
      <c r="C1751" s="432" t="s">
        <v>3748</v>
      </c>
      <c r="D1751" s="433" t="s">
        <v>4053</v>
      </c>
      <c r="E1751" s="432" t="s">
        <v>388</v>
      </c>
      <c r="F1751" s="433" t="s">
        <v>4075</v>
      </c>
      <c r="G1751" s="432" t="s">
        <v>381</v>
      </c>
      <c r="H1751" s="432" t="s">
        <v>407</v>
      </c>
      <c r="I1751" s="432" t="s">
        <v>408</v>
      </c>
      <c r="J1751" s="432" t="s">
        <v>409</v>
      </c>
      <c r="K1751" s="432" t="s">
        <v>410</v>
      </c>
      <c r="L1751" s="434">
        <v>71.480820310256348</v>
      </c>
      <c r="M1751" s="434">
        <v>3</v>
      </c>
      <c r="N1751" s="435">
        <v>214.44246093076904</v>
      </c>
    </row>
    <row r="1752" spans="1:14" ht="14.4" customHeight="1" x14ac:dyDescent="0.3">
      <c r="A1752" s="430" t="s">
        <v>3747</v>
      </c>
      <c r="B1752" s="431" t="s">
        <v>4032</v>
      </c>
      <c r="C1752" s="432" t="s">
        <v>3748</v>
      </c>
      <c r="D1752" s="433" t="s">
        <v>4053</v>
      </c>
      <c r="E1752" s="432" t="s">
        <v>388</v>
      </c>
      <c r="F1752" s="433" t="s">
        <v>4075</v>
      </c>
      <c r="G1752" s="432" t="s">
        <v>381</v>
      </c>
      <c r="H1752" s="432" t="s">
        <v>836</v>
      </c>
      <c r="I1752" s="432" t="s">
        <v>837</v>
      </c>
      <c r="J1752" s="432" t="s">
        <v>838</v>
      </c>
      <c r="K1752" s="432" t="s">
        <v>839</v>
      </c>
      <c r="L1752" s="434">
        <v>27.778377772205751</v>
      </c>
      <c r="M1752" s="434">
        <v>93</v>
      </c>
      <c r="N1752" s="435">
        <v>2583.3891328151349</v>
      </c>
    </row>
    <row r="1753" spans="1:14" ht="14.4" customHeight="1" x14ac:dyDescent="0.3">
      <c r="A1753" s="430" t="s">
        <v>3747</v>
      </c>
      <c r="B1753" s="431" t="s">
        <v>4032</v>
      </c>
      <c r="C1753" s="432" t="s">
        <v>3748</v>
      </c>
      <c r="D1753" s="433" t="s">
        <v>4053</v>
      </c>
      <c r="E1753" s="432" t="s">
        <v>388</v>
      </c>
      <c r="F1753" s="433" t="s">
        <v>4075</v>
      </c>
      <c r="G1753" s="432" t="s">
        <v>381</v>
      </c>
      <c r="H1753" s="432" t="s">
        <v>844</v>
      </c>
      <c r="I1753" s="432" t="s">
        <v>845</v>
      </c>
      <c r="J1753" s="432" t="s">
        <v>846</v>
      </c>
      <c r="K1753" s="432" t="s">
        <v>806</v>
      </c>
      <c r="L1753" s="434">
        <v>40.169933004645038</v>
      </c>
      <c r="M1753" s="434">
        <v>18</v>
      </c>
      <c r="N1753" s="435">
        <v>723.05879408361068</v>
      </c>
    </row>
    <row r="1754" spans="1:14" ht="14.4" customHeight="1" x14ac:dyDescent="0.3">
      <c r="A1754" s="430" t="s">
        <v>3747</v>
      </c>
      <c r="B1754" s="431" t="s">
        <v>4032</v>
      </c>
      <c r="C1754" s="432" t="s">
        <v>3748</v>
      </c>
      <c r="D1754" s="433" t="s">
        <v>4053</v>
      </c>
      <c r="E1754" s="432" t="s">
        <v>388</v>
      </c>
      <c r="F1754" s="433" t="s">
        <v>4075</v>
      </c>
      <c r="G1754" s="432" t="s">
        <v>381</v>
      </c>
      <c r="H1754" s="432" t="s">
        <v>847</v>
      </c>
      <c r="I1754" s="432" t="s">
        <v>848</v>
      </c>
      <c r="J1754" s="432" t="s">
        <v>846</v>
      </c>
      <c r="K1754" s="432" t="s">
        <v>849</v>
      </c>
      <c r="L1754" s="434">
        <v>77.609860185476023</v>
      </c>
      <c r="M1754" s="434">
        <v>8</v>
      </c>
      <c r="N1754" s="435">
        <v>620.87888148380819</v>
      </c>
    </row>
    <row r="1755" spans="1:14" ht="14.4" customHeight="1" x14ac:dyDescent="0.3">
      <c r="A1755" s="430" t="s">
        <v>3747</v>
      </c>
      <c r="B1755" s="431" t="s">
        <v>4032</v>
      </c>
      <c r="C1755" s="432" t="s">
        <v>3748</v>
      </c>
      <c r="D1755" s="433" t="s">
        <v>4053</v>
      </c>
      <c r="E1755" s="432" t="s">
        <v>388</v>
      </c>
      <c r="F1755" s="433" t="s">
        <v>4075</v>
      </c>
      <c r="G1755" s="432" t="s">
        <v>381</v>
      </c>
      <c r="H1755" s="432" t="s">
        <v>850</v>
      </c>
      <c r="I1755" s="432" t="s">
        <v>851</v>
      </c>
      <c r="J1755" s="432" t="s">
        <v>852</v>
      </c>
      <c r="K1755" s="432" t="s">
        <v>853</v>
      </c>
      <c r="L1755" s="434">
        <v>60.061578947368439</v>
      </c>
      <c r="M1755" s="434">
        <v>19</v>
      </c>
      <c r="N1755" s="435">
        <v>1141.1700000000003</v>
      </c>
    </row>
    <row r="1756" spans="1:14" ht="14.4" customHeight="1" x14ac:dyDescent="0.3">
      <c r="A1756" s="430" t="s">
        <v>3747</v>
      </c>
      <c r="B1756" s="431" t="s">
        <v>4032</v>
      </c>
      <c r="C1756" s="432" t="s">
        <v>3748</v>
      </c>
      <c r="D1756" s="433" t="s">
        <v>4053</v>
      </c>
      <c r="E1756" s="432" t="s">
        <v>388</v>
      </c>
      <c r="F1756" s="433" t="s">
        <v>4075</v>
      </c>
      <c r="G1756" s="432" t="s">
        <v>381</v>
      </c>
      <c r="H1756" s="432" t="s">
        <v>854</v>
      </c>
      <c r="I1756" s="432" t="s">
        <v>855</v>
      </c>
      <c r="J1756" s="432" t="s">
        <v>856</v>
      </c>
      <c r="K1756" s="432" t="s">
        <v>857</v>
      </c>
      <c r="L1756" s="434">
        <v>56.560002076239414</v>
      </c>
      <c r="M1756" s="434">
        <v>4</v>
      </c>
      <c r="N1756" s="435">
        <v>226.24000830495766</v>
      </c>
    </row>
    <row r="1757" spans="1:14" ht="14.4" customHeight="1" x14ac:dyDescent="0.3">
      <c r="A1757" s="430" t="s">
        <v>3747</v>
      </c>
      <c r="B1757" s="431" t="s">
        <v>4032</v>
      </c>
      <c r="C1757" s="432" t="s">
        <v>3748</v>
      </c>
      <c r="D1757" s="433" t="s">
        <v>4053</v>
      </c>
      <c r="E1757" s="432" t="s">
        <v>388</v>
      </c>
      <c r="F1757" s="433" t="s">
        <v>4075</v>
      </c>
      <c r="G1757" s="432" t="s">
        <v>381</v>
      </c>
      <c r="H1757" s="432" t="s">
        <v>862</v>
      </c>
      <c r="I1757" s="432" t="s">
        <v>863</v>
      </c>
      <c r="J1757" s="432" t="s">
        <v>864</v>
      </c>
      <c r="K1757" s="432" t="s">
        <v>865</v>
      </c>
      <c r="L1757" s="434">
        <v>164.48</v>
      </c>
      <c r="M1757" s="434">
        <v>2</v>
      </c>
      <c r="N1757" s="435">
        <v>328.96</v>
      </c>
    </row>
    <row r="1758" spans="1:14" ht="14.4" customHeight="1" x14ac:dyDescent="0.3">
      <c r="A1758" s="430" t="s">
        <v>3747</v>
      </c>
      <c r="B1758" s="431" t="s">
        <v>4032</v>
      </c>
      <c r="C1758" s="432" t="s">
        <v>3748</v>
      </c>
      <c r="D1758" s="433" t="s">
        <v>4053</v>
      </c>
      <c r="E1758" s="432" t="s">
        <v>388</v>
      </c>
      <c r="F1758" s="433" t="s">
        <v>4075</v>
      </c>
      <c r="G1758" s="432" t="s">
        <v>381</v>
      </c>
      <c r="H1758" s="432" t="s">
        <v>889</v>
      </c>
      <c r="I1758" s="432" t="s">
        <v>890</v>
      </c>
      <c r="J1758" s="432" t="s">
        <v>891</v>
      </c>
      <c r="K1758" s="432" t="s">
        <v>892</v>
      </c>
      <c r="L1758" s="434">
        <v>58.161622031198476</v>
      </c>
      <c r="M1758" s="434">
        <v>327</v>
      </c>
      <c r="N1758" s="435">
        <v>19018.850404201901</v>
      </c>
    </row>
    <row r="1759" spans="1:14" ht="14.4" customHeight="1" x14ac:dyDescent="0.3">
      <c r="A1759" s="430" t="s">
        <v>3747</v>
      </c>
      <c r="B1759" s="431" t="s">
        <v>4032</v>
      </c>
      <c r="C1759" s="432" t="s">
        <v>3748</v>
      </c>
      <c r="D1759" s="433" t="s">
        <v>4053</v>
      </c>
      <c r="E1759" s="432" t="s">
        <v>388</v>
      </c>
      <c r="F1759" s="433" t="s">
        <v>4075</v>
      </c>
      <c r="G1759" s="432" t="s">
        <v>381</v>
      </c>
      <c r="H1759" s="432" t="s">
        <v>2821</v>
      </c>
      <c r="I1759" s="432" t="s">
        <v>2822</v>
      </c>
      <c r="J1759" s="432" t="s">
        <v>2823</v>
      </c>
      <c r="K1759" s="432" t="s">
        <v>467</v>
      </c>
      <c r="L1759" s="434">
        <v>239.8</v>
      </c>
      <c r="M1759" s="434">
        <v>2</v>
      </c>
      <c r="N1759" s="435">
        <v>479.6</v>
      </c>
    </row>
    <row r="1760" spans="1:14" ht="14.4" customHeight="1" x14ac:dyDescent="0.3">
      <c r="A1760" s="430" t="s">
        <v>3747</v>
      </c>
      <c r="B1760" s="431" t="s">
        <v>4032</v>
      </c>
      <c r="C1760" s="432" t="s">
        <v>3748</v>
      </c>
      <c r="D1760" s="433" t="s">
        <v>4053</v>
      </c>
      <c r="E1760" s="432" t="s">
        <v>388</v>
      </c>
      <c r="F1760" s="433" t="s">
        <v>4075</v>
      </c>
      <c r="G1760" s="432" t="s">
        <v>381</v>
      </c>
      <c r="H1760" s="432" t="s">
        <v>925</v>
      </c>
      <c r="I1760" s="432" t="s">
        <v>926</v>
      </c>
      <c r="J1760" s="432" t="s">
        <v>927</v>
      </c>
      <c r="K1760" s="432" t="s">
        <v>928</v>
      </c>
      <c r="L1760" s="434">
        <v>40.905001234999311</v>
      </c>
      <c r="M1760" s="434">
        <v>2</v>
      </c>
      <c r="N1760" s="435">
        <v>81.810002469998622</v>
      </c>
    </row>
    <row r="1761" spans="1:14" ht="14.4" customHeight="1" x14ac:dyDescent="0.3">
      <c r="A1761" s="430" t="s">
        <v>3747</v>
      </c>
      <c r="B1761" s="431" t="s">
        <v>4032</v>
      </c>
      <c r="C1761" s="432" t="s">
        <v>3748</v>
      </c>
      <c r="D1761" s="433" t="s">
        <v>4053</v>
      </c>
      <c r="E1761" s="432" t="s">
        <v>388</v>
      </c>
      <c r="F1761" s="433" t="s">
        <v>4075</v>
      </c>
      <c r="G1761" s="432" t="s">
        <v>381</v>
      </c>
      <c r="H1761" s="432" t="s">
        <v>929</v>
      </c>
      <c r="I1761" s="432" t="s">
        <v>930</v>
      </c>
      <c r="J1761" s="432" t="s">
        <v>931</v>
      </c>
      <c r="K1761" s="432" t="s">
        <v>932</v>
      </c>
      <c r="L1761" s="434">
        <v>185.61000000000004</v>
      </c>
      <c r="M1761" s="434">
        <v>1</v>
      </c>
      <c r="N1761" s="435">
        <v>185.61000000000004</v>
      </c>
    </row>
    <row r="1762" spans="1:14" ht="14.4" customHeight="1" x14ac:dyDescent="0.3">
      <c r="A1762" s="430" t="s">
        <v>3747</v>
      </c>
      <c r="B1762" s="431" t="s">
        <v>4032</v>
      </c>
      <c r="C1762" s="432" t="s">
        <v>3748</v>
      </c>
      <c r="D1762" s="433" t="s">
        <v>4053</v>
      </c>
      <c r="E1762" s="432" t="s">
        <v>388</v>
      </c>
      <c r="F1762" s="433" t="s">
        <v>4075</v>
      </c>
      <c r="G1762" s="432" t="s">
        <v>381</v>
      </c>
      <c r="H1762" s="432" t="s">
        <v>933</v>
      </c>
      <c r="I1762" s="432" t="s">
        <v>933</v>
      </c>
      <c r="J1762" s="432" t="s">
        <v>934</v>
      </c>
      <c r="K1762" s="432" t="s">
        <v>935</v>
      </c>
      <c r="L1762" s="434">
        <v>36.532991795799305</v>
      </c>
      <c r="M1762" s="434">
        <v>788</v>
      </c>
      <c r="N1762" s="435">
        <v>28787.997535089853</v>
      </c>
    </row>
    <row r="1763" spans="1:14" ht="14.4" customHeight="1" x14ac:dyDescent="0.3">
      <c r="A1763" s="430" t="s">
        <v>3747</v>
      </c>
      <c r="B1763" s="431" t="s">
        <v>4032</v>
      </c>
      <c r="C1763" s="432" t="s">
        <v>3748</v>
      </c>
      <c r="D1763" s="433" t="s">
        <v>4053</v>
      </c>
      <c r="E1763" s="432" t="s">
        <v>388</v>
      </c>
      <c r="F1763" s="433" t="s">
        <v>4075</v>
      </c>
      <c r="G1763" s="432" t="s">
        <v>381</v>
      </c>
      <c r="H1763" s="432" t="s">
        <v>3752</v>
      </c>
      <c r="I1763" s="432" t="s">
        <v>3753</v>
      </c>
      <c r="J1763" s="432" t="s">
        <v>1445</v>
      </c>
      <c r="K1763" s="432" t="s">
        <v>3754</v>
      </c>
      <c r="L1763" s="434">
        <v>55.250005819056724</v>
      </c>
      <c r="M1763" s="434">
        <v>43</v>
      </c>
      <c r="N1763" s="435">
        <v>2375.7502502194393</v>
      </c>
    </row>
    <row r="1764" spans="1:14" ht="14.4" customHeight="1" x14ac:dyDescent="0.3">
      <c r="A1764" s="430" t="s">
        <v>3747</v>
      </c>
      <c r="B1764" s="431" t="s">
        <v>4032</v>
      </c>
      <c r="C1764" s="432" t="s">
        <v>3748</v>
      </c>
      <c r="D1764" s="433" t="s">
        <v>4053</v>
      </c>
      <c r="E1764" s="432" t="s">
        <v>388</v>
      </c>
      <c r="F1764" s="433" t="s">
        <v>4075</v>
      </c>
      <c r="G1764" s="432" t="s">
        <v>381</v>
      </c>
      <c r="H1764" s="432" t="s">
        <v>3755</v>
      </c>
      <c r="I1764" s="432" t="s">
        <v>3756</v>
      </c>
      <c r="J1764" s="432" t="s">
        <v>3757</v>
      </c>
      <c r="K1764" s="432" t="s">
        <v>3758</v>
      </c>
      <c r="L1764" s="434">
        <v>32.259904296681803</v>
      </c>
      <c r="M1764" s="434">
        <v>28</v>
      </c>
      <c r="N1764" s="435">
        <v>903.27732030709046</v>
      </c>
    </row>
    <row r="1765" spans="1:14" ht="14.4" customHeight="1" x14ac:dyDescent="0.3">
      <c r="A1765" s="430" t="s">
        <v>3747</v>
      </c>
      <c r="B1765" s="431" t="s">
        <v>4032</v>
      </c>
      <c r="C1765" s="432" t="s">
        <v>3748</v>
      </c>
      <c r="D1765" s="433" t="s">
        <v>4053</v>
      </c>
      <c r="E1765" s="432" t="s">
        <v>388</v>
      </c>
      <c r="F1765" s="433" t="s">
        <v>4075</v>
      </c>
      <c r="G1765" s="432" t="s">
        <v>381</v>
      </c>
      <c r="H1765" s="432" t="s">
        <v>3759</v>
      </c>
      <c r="I1765" s="432" t="s">
        <v>3760</v>
      </c>
      <c r="J1765" s="432" t="s">
        <v>3761</v>
      </c>
      <c r="K1765" s="432" t="s">
        <v>3762</v>
      </c>
      <c r="L1765" s="434">
        <v>29.999944346607467</v>
      </c>
      <c r="M1765" s="434">
        <v>45</v>
      </c>
      <c r="N1765" s="435">
        <v>1349.997495597336</v>
      </c>
    </row>
    <row r="1766" spans="1:14" ht="14.4" customHeight="1" x14ac:dyDescent="0.3">
      <c r="A1766" s="430" t="s">
        <v>3747</v>
      </c>
      <c r="B1766" s="431" t="s">
        <v>4032</v>
      </c>
      <c r="C1766" s="432" t="s">
        <v>3748</v>
      </c>
      <c r="D1766" s="433" t="s">
        <v>4053</v>
      </c>
      <c r="E1766" s="432" t="s">
        <v>388</v>
      </c>
      <c r="F1766" s="433" t="s">
        <v>4075</v>
      </c>
      <c r="G1766" s="432" t="s">
        <v>381</v>
      </c>
      <c r="H1766" s="432" t="s">
        <v>954</v>
      </c>
      <c r="I1766" s="432" t="s">
        <v>955</v>
      </c>
      <c r="J1766" s="432" t="s">
        <v>956</v>
      </c>
      <c r="K1766" s="432" t="s">
        <v>957</v>
      </c>
      <c r="L1766" s="434">
        <v>108.39</v>
      </c>
      <c r="M1766" s="434">
        <v>2</v>
      </c>
      <c r="N1766" s="435">
        <v>216.78</v>
      </c>
    </row>
    <row r="1767" spans="1:14" ht="14.4" customHeight="1" x14ac:dyDescent="0.3">
      <c r="A1767" s="430" t="s">
        <v>3747</v>
      </c>
      <c r="B1767" s="431" t="s">
        <v>4032</v>
      </c>
      <c r="C1767" s="432" t="s">
        <v>3748</v>
      </c>
      <c r="D1767" s="433" t="s">
        <v>4053</v>
      </c>
      <c r="E1767" s="432" t="s">
        <v>388</v>
      </c>
      <c r="F1767" s="433" t="s">
        <v>4075</v>
      </c>
      <c r="G1767" s="432" t="s">
        <v>381</v>
      </c>
      <c r="H1767" s="432" t="s">
        <v>968</v>
      </c>
      <c r="I1767" s="432" t="s">
        <v>969</v>
      </c>
      <c r="J1767" s="432" t="s">
        <v>970</v>
      </c>
      <c r="K1767" s="432" t="s">
        <v>971</v>
      </c>
      <c r="L1767" s="434">
        <v>246.64106650614409</v>
      </c>
      <c r="M1767" s="434">
        <v>9</v>
      </c>
      <c r="N1767" s="435">
        <v>2219.7695985552969</v>
      </c>
    </row>
    <row r="1768" spans="1:14" ht="14.4" customHeight="1" x14ac:dyDescent="0.3">
      <c r="A1768" s="430" t="s">
        <v>3747</v>
      </c>
      <c r="B1768" s="431" t="s">
        <v>4032</v>
      </c>
      <c r="C1768" s="432" t="s">
        <v>3748</v>
      </c>
      <c r="D1768" s="433" t="s">
        <v>4053</v>
      </c>
      <c r="E1768" s="432" t="s">
        <v>388</v>
      </c>
      <c r="F1768" s="433" t="s">
        <v>4075</v>
      </c>
      <c r="G1768" s="432" t="s">
        <v>381</v>
      </c>
      <c r="H1768" s="432" t="s">
        <v>983</v>
      </c>
      <c r="I1768" s="432" t="s">
        <v>984</v>
      </c>
      <c r="J1768" s="432" t="s">
        <v>985</v>
      </c>
      <c r="K1768" s="432" t="s">
        <v>986</v>
      </c>
      <c r="L1768" s="434">
        <v>299</v>
      </c>
      <c r="M1768" s="434">
        <v>5</v>
      </c>
      <c r="N1768" s="435">
        <v>1495</v>
      </c>
    </row>
    <row r="1769" spans="1:14" ht="14.4" customHeight="1" x14ac:dyDescent="0.3">
      <c r="A1769" s="430" t="s">
        <v>3747</v>
      </c>
      <c r="B1769" s="431" t="s">
        <v>4032</v>
      </c>
      <c r="C1769" s="432" t="s">
        <v>3748</v>
      </c>
      <c r="D1769" s="433" t="s">
        <v>4053</v>
      </c>
      <c r="E1769" s="432" t="s">
        <v>388</v>
      </c>
      <c r="F1769" s="433" t="s">
        <v>4075</v>
      </c>
      <c r="G1769" s="432" t="s">
        <v>381</v>
      </c>
      <c r="H1769" s="432" t="s">
        <v>991</v>
      </c>
      <c r="I1769" s="432" t="s">
        <v>992</v>
      </c>
      <c r="J1769" s="432" t="s">
        <v>891</v>
      </c>
      <c r="K1769" s="432" t="s">
        <v>993</v>
      </c>
      <c r="L1769" s="434">
        <v>44.635062179703191</v>
      </c>
      <c r="M1769" s="434">
        <v>44</v>
      </c>
      <c r="N1769" s="435">
        <v>1963.9427359069405</v>
      </c>
    </row>
    <row r="1770" spans="1:14" ht="14.4" customHeight="1" x14ac:dyDescent="0.3">
      <c r="A1770" s="430" t="s">
        <v>3747</v>
      </c>
      <c r="B1770" s="431" t="s">
        <v>4032</v>
      </c>
      <c r="C1770" s="432" t="s">
        <v>3748</v>
      </c>
      <c r="D1770" s="433" t="s">
        <v>4053</v>
      </c>
      <c r="E1770" s="432" t="s">
        <v>388</v>
      </c>
      <c r="F1770" s="433" t="s">
        <v>4075</v>
      </c>
      <c r="G1770" s="432" t="s">
        <v>381</v>
      </c>
      <c r="H1770" s="432" t="s">
        <v>2368</v>
      </c>
      <c r="I1770" s="432" t="s">
        <v>2369</v>
      </c>
      <c r="J1770" s="432" t="s">
        <v>2370</v>
      </c>
      <c r="K1770" s="432" t="s">
        <v>2371</v>
      </c>
      <c r="L1770" s="434">
        <v>61.859912038138141</v>
      </c>
      <c r="M1770" s="434">
        <v>29</v>
      </c>
      <c r="N1770" s="435">
        <v>1793.9374491060062</v>
      </c>
    </row>
    <row r="1771" spans="1:14" ht="14.4" customHeight="1" x14ac:dyDescent="0.3">
      <c r="A1771" s="430" t="s">
        <v>3747</v>
      </c>
      <c r="B1771" s="431" t="s">
        <v>4032</v>
      </c>
      <c r="C1771" s="432" t="s">
        <v>3748</v>
      </c>
      <c r="D1771" s="433" t="s">
        <v>4053</v>
      </c>
      <c r="E1771" s="432" t="s">
        <v>388</v>
      </c>
      <c r="F1771" s="433" t="s">
        <v>4075</v>
      </c>
      <c r="G1771" s="432" t="s">
        <v>381</v>
      </c>
      <c r="H1771" s="432" t="s">
        <v>997</v>
      </c>
      <c r="I1771" s="432" t="s">
        <v>998</v>
      </c>
      <c r="J1771" s="432" t="s">
        <v>999</v>
      </c>
      <c r="K1771" s="432" t="s">
        <v>1000</v>
      </c>
      <c r="L1771" s="434">
        <v>73.659815825769741</v>
      </c>
      <c r="M1771" s="434">
        <v>11</v>
      </c>
      <c r="N1771" s="435">
        <v>810.25797408346716</v>
      </c>
    </row>
    <row r="1772" spans="1:14" ht="14.4" customHeight="1" x14ac:dyDescent="0.3">
      <c r="A1772" s="430" t="s">
        <v>3747</v>
      </c>
      <c r="B1772" s="431" t="s">
        <v>4032</v>
      </c>
      <c r="C1772" s="432" t="s">
        <v>3748</v>
      </c>
      <c r="D1772" s="433" t="s">
        <v>4053</v>
      </c>
      <c r="E1772" s="432" t="s">
        <v>388</v>
      </c>
      <c r="F1772" s="433" t="s">
        <v>4075</v>
      </c>
      <c r="G1772" s="432" t="s">
        <v>381</v>
      </c>
      <c r="H1772" s="432" t="s">
        <v>3763</v>
      </c>
      <c r="I1772" s="432" t="s">
        <v>3764</v>
      </c>
      <c r="J1772" s="432" t="s">
        <v>3765</v>
      </c>
      <c r="K1772" s="432" t="s">
        <v>3766</v>
      </c>
      <c r="L1772" s="434">
        <v>74.219999999999985</v>
      </c>
      <c r="M1772" s="434">
        <v>1</v>
      </c>
      <c r="N1772" s="435">
        <v>74.219999999999985</v>
      </c>
    </row>
    <row r="1773" spans="1:14" ht="14.4" customHeight="1" x14ac:dyDescent="0.3">
      <c r="A1773" s="430" t="s">
        <v>3747</v>
      </c>
      <c r="B1773" s="431" t="s">
        <v>4032</v>
      </c>
      <c r="C1773" s="432" t="s">
        <v>3748</v>
      </c>
      <c r="D1773" s="433" t="s">
        <v>4053</v>
      </c>
      <c r="E1773" s="432" t="s">
        <v>388</v>
      </c>
      <c r="F1773" s="433" t="s">
        <v>4075</v>
      </c>
      <c r="G1773" s="432" t="s">
        <v>381</v>
      </c>
      <c r="H1773" s="432" t="s">
        <v>3767</v>
      </c>
      <c r="I1773" s="432" t="s">
        <v>3768</v>
      </c>
      <c r="J1773" s="432" t="s">
        <v>3769</v>
      </c>
      <c r="K1773" s="432"/>
      <c r="L1773" s="434">
        <v>204.19334992663775</v>
      </c>
      <c r="M1773" s="434">
        <v>53</v>
      </c>
      <c r="N1773" s="435">
        <v>10822.247546111801</v>
      </c>
    </row>
    <row r="1774" spans="1:14" ht="14.4" customHeight="1" x14ac:dyDescent="0.3">
      <c r="A1774" s="430" t="s">
        <v>3747</v>
      </c>
      <c r="B1774" s="431" t="s">
        <v>4032</v>
      </c>
      <c r="C1774" s="432" t="s">
        <v>3748</v>
      </c>
      <c r="D1774" s="433" t="s">
        <v>4053</v>
      </c>
      <c r="E1774" s="432" t="s">
        <v>388</v>
      </c>
      <c r="F1774" s="433" t="s">
        <v>4075</v>
      </c>
      <c r="G1774" s="432" t="s">
        <v>381</v>
      </c>
      <c r="H1774" s="432" t="s">
        <v>1009</v>
      </c>
      <c r="I1774" s="432" t="s">
        <v>1010</v>
      </c>
      <c r="J1774" s="432" t="s">
        <v>1011</v>
      </c>
      <c r="K1774" s="432" t="s">
        <v>1012</v>
      </c>
      <c r="L1774" s="434">
        <v>262.86000000000007</v>
      </c>
      <c r="M1774" s="434">
        <v>7</v>
      </c>
      <c r="N1774" s="435">
        <v>1840.0200000000004</v>
      </c>
    </row>
    <row r="1775" spans="1:14" ht="14.4" customHeight="1" x14ac:dyDescent="0.3">
      <c r="A1775" s="430" t="s">
        <v>3747</v>
      </c>
      <c r="B1775" s="431" t="s">
        <v>4032</v>
      </c>
      <c r="C1775" s="432" t="s">
        <v>3748</v>
      </c>
      <c r="D1775" s="433" t="s">
        <v>4053</v>
      </c>
      <c r="E1775" s="432" t="s">
        <v>388</v>
      </c>
      <c r="F1775" s="433" t="s">
        <v>4075</v>
      </c>
      <c r="G1775" s="432" t="s">
        <v>381</v>
      </c>
      <c r="H1775" s="432" t="s">
        <v>411</v>
      </c>
      <c r="I1775" s="432" t="s">
        <v>412</v>
      </c>
      <c r="J1775" s="432" t="s">
        <v>413</v>
      </c>
      <c r="K1775" s="432" t="s">
        <v>414</v>
      </c>
      <c r="L1775" s="434">
        <v>74.945931892532769</v>
      </c>
      <c r="M1775" s="434">
        <v>106</v>
      </c>
      <c r="N1775" s="435">
        <v>7944.2687806084741</v>
      </c>
    </row>
    <row r="1776" spans="1:14" ht="14.4" customHeight="1" x14ac:dyDescent="0.3">
      <c r="A1776" s="430" t="s">
        <v>3747</v>
      </c>
      <c r="B1776" s="431" t="s">
        <v>4032</v>
      </c>
      <c r="C1776" s="432" t="s">
        <v>3748</v>
      </c>
      <c r="D1776" s="433" t="s">
        <v>4053</v>
      </c>
      <c r="E1776" s="432" t="s">
        <v>388</v>
      </c>
      <c r="F1776" s="433" t="s">
        <v>4075</v>
      </c>
      <c r="G1776" s="432" t="s">
        <v>381</v>
      </c>
      <c r="H1776" s="432" t="s">
        <v>2956</v>
      </c>
      <c r="I1776" s="432" t="s">
        <v>2957</v>
      </c>
      <c r="J1776" s="432" t="s">
        <v>2958</v>
      </c>
      <c r="K1776" s="432" t="s">
        <v>2959</v>
      </c>
      <c r="L1776" s="434">
        <v>125.37872750531002</v>
      </c>
      <c r="M1776" s="434">
        <v>14</v>
      </c>
      <c r="N1776" s="435">
        <v>1755.3021850743403</v>
      </c>
    </row>
    <row r="1777" spans="1:14" ht="14.4" customHeight="1" x14ac:dyDescent="0.3">
      <c r="A1777" s="430" t="s">
        <v>3747</v>
      </c>
      <c r="B1777" s="431" t="s">
        <v>4032</v>
      </c>
      <c r="C1777" s="432" t="s">
        <v>3748</v>
      </c>
      <c r="D1777" s="433" t="s">
        <v>4053</v>
      </c>
      <c r="E1777" s="432" t="s">
        <v>388</v>
      </c>
      <c r="F1777" s="433" t="s">
        <v>4075</v>
      </c>
      <c r="G1777" s="432" t="s">
        <v>381</v>
      </c>
      <c r="H1777" s="432" t="s">
        <v>2375</v>
      </c>
      <c r="I1777" s="432" t="s">
        <v>2376</v>
      </c>
      <c r="J1777" s="432" t="s">
        <v>2377</v>
      </c>
      <c r="K1777" s="432" t="s">
        <v>2378</v>
      </c>
      <c r="L1777" s="434">
        <v>60.873292128090583</v>
      </c>
      <c r="M1777" s="434">
        <v>65</v>
      </c>
      <c r="N1777" s="435">
        <v>3956.763988325888</v>
      </c>
    </row>
    <row r="1778" spans="1:14" ht="14.4" customHeight="1" x14ac:dyDescent="0.3">
      <c r="A1778" s="430" t="s">
        <v>3747</v>
      </c>
      <c r="B1778" s="431" t="s">
        <v>4032</v>
      </c>
      <c r="C1778" s="432" t="s">
        <v>3748</v>
      </c>
      <c r="D1778" s="433" t="s">
        <v>4053</v>
      </c>
      <c r="E1778" s="432" t="s">
        <v>388</v>
      </c>
      <c r="F1778" s="433" t="s">
        <v>4075</v>
      </c>
      <c r="G1778" s="432" t="s">
        <v>381</v>
      </c>
      <c r="H1778" s="432" t="s">
        <v>3770</v>
      </c>
      <c r="I1778" s="432" t="s">
        <v>3770</v>
      </c>
      <c r="J1778" s="432" t="s">
        <v>3771</v>
      </c>
      <c r="K1778" s="432" t="s">
        <v>1946</v>
      </c>
      <c r="L1778" s="434">
        <v>147.49999999999994</v>
      </c>
      <c r="M1778" s="434">
        <v>1</v>
      </c>
      <c r="N1778" s="435">
        <v>147.49999999999994</v>
      </c>
    </row>
    <row r="1779" spans="1:14" ht="14.4" customHeight="1" x14ac:dyDescent="0.3">
      <c r="A1779" s="430" t="s">
        <v>3747</v>
      </c>
      <c r="B1779" s="431" t="s">
        <v>4032</v>
      </c>
      <c r="C1779" s="432" t="s">
        <v>3748</v>
      </c>
      <c r="D1779" s="433" t="s">
        <v>4053</v>
      </c>
      <c r="E1779" s="432" t="s">
        <v>388</v>
      </c>
      <c r="F1779" s="433" t="s">
        <v>4075</v>
      </c>
      <c r="G1779" s="432" t="s">
        <v>381</v>
      </c>
      <c r="H1779" s="432" t="s">
        <v>1039</v>
      </c>
      <c r="I1779" s="432" t="s">
        <v>1040</v>
      </c>
      <c r="J1779" s="432" t="s">
        <v>1041</v>
      </c>
      <c r="K1779" s="432" t="s">
        <v>1042</v>
      </c>
      <c r="L1779" s="434">
        <v>164.11033459032154</v>
      </c>
      <c r="M1779" s="434">
        <v>19</v>
      </c>
      <c r="N1779" s="435">
        <v>3118.0963572161095</v>
      </c>
    </row>
    <row r="1780" spans="1:14" ht="14.4" customHeight="1" x14ac:dyDescent="0.3">
      <c r="A1780" s="430" t="s">
        <v>3747</v>
      </c>
      <c r="B1780" s="431" t="s">
        <v>4032</v>
      </c>
      <c r="C1780" s="432" t="s">
        <v>3748</v>
      </c>
      <c r="D1780" s="433" t="s">
        <v>4053</v>
      </c>
      <c r="E1780" s="432" t="s">
        <v>388</v>
      </c>
      <c r="F1780" s="433" t="s">
        <v>4075</v>
      </c>
      <c r="G1780" s="432" t="s">
        <v>381</v>
      </c>
      <c r="H1780" s="432" t="s">
        <v>3772</v>
      </c>
      <c r="I1780" s="432" t="s">
        <v>3773</v>
      </c>
      <c r="J1780" s="432" t="s">
        <v>3774</v>
      </c>
      <c r="K1780" s="432" t="s">
        <v>3775</v>
      </c>
      <c r="L1780" s="434">
        <v>15.359999999999998</v>
      </c>
      <c r="M1780" s="434">
        <v>1</v>
      </c>
      <c r="N1780" s="435">
        <v>15.359999999999998</v>
      </c>
    </row>
    <row r="1781" spans="1:14" ht="14.4" customHeight="1" x14ac:dyDescent="0.3">
      <c r="A1781" s="430" t="s">
        <v>3747</v>
      </c>
      <c r="B1781" s="431" t="s">
        <v>4032</v>
      </c>
      <c r="C1781" s="432" t="s">
        <v>3748</v>
      </c>
      <c r="D1781" s="433" t="s">
        <v>4053</v>
      </c>
      <c r="E1781" s="432" t="s">
        <v>388</v>
      </c>
      <c r="F1781" s="433" t="s">
        <v>4075</v>
      </c>
      <c r="G1781" s="432" t="s">
        <v>381</v>
      </c>
      <c r="H1781" s="432" t="s">
        <v>2383</v>
      </c>
      <c r="I1781" s="432" t="s">
        <v>2384</v>
      </c>
      <c r="J1781" s="432" t="s">
        <v>2385</v>
      </c>
      <c r="K1781" s="432" t="s">
        <v>2386</v>
      </c>
      <c r="L1781" s="434">
        <v>126.44212096679445</v>
      </c>
      <c r="M1781" s="434">
        <v>88</v>
      </c>
      <c r="N1781" s="435">
        <v>11126.906645077912</v>
      </c>
    </row>
    <row r="1782" spans="1:14" ht="14.4" customHeight="1" x14ac:dyDescent="0.3">
      <c r="A1782" s="430" t="s">
        <v>3747</v>
      </c>
      <c r="B1782" s="431" t="s">
        <v>4032</v>
      </c>
      <c r="C1782" s="432" t="s">
        <v>3748</v>
      </c>
      <c r="D1782" s="433" t="s">
        <v>4053</v>
      </c>
      <c r="E1782" s="432" t="s">
        <v>388</v>
      </c>
      <c r="F1782" s="433" t="s">
        <v>4075</v>
      </c>
      <c r="G1782" s="432" t="s">
        <v>381</v>
      </c>
      <c r="H1782" s="432" t="s">
        <v>3776</v>
      </c>
      <c r="I1782" s="432" t="s">
        <v>3777</v>
      </c>
      <c r="J1782" s="432" t="s">
        <v>1394</v>
      </c>
      <c r="K1782" s="432" t="s">
        <v>3778</v>
      </c>
      <c r="L1782" s="434">
        <v>72.680000551407929</v>
      </c>
      <c r="M1782" s="434">
        <v>112</v>
      </c>
      <c r="N1782" s="435">
        <v>8140.1600617576878</v>
      </c>
    </row>
    <row r="1783" spans="1:14" ht="14.4" customHeight="1" x14ac:dyDescent="0.3">
      <c r="A1783" s="430" t="s">
        <v>3747</v>
      </c>
      <c r="B1783" s="431" t="s">
        <v>4032</v>
      </c>
      <c r="C1783" s="432" t="s">
        <v>3748</v>
      </c>
      <c r="D1783" s="433" t="s">
        <v>4053</v>
      </c>
      <c r="E1783" s="432" t="s">
        <v>388</v>
      </c>
      <c r="F1783" s="433" t="s">
        <v>4075</v>
      </c>
      <c r="G1783" s="432" t="s">
        <v>381</v>
      </c>
      <c r="H1783" s="432" t="s">
        <v>1051</v>
      </c>
      <c r="I1783" s="432" t="s">
        <v>1052</v>
      </c>
      <c r="J1783" s="432" t="s">
        <v>899</v>
      </c>
      <c r="K1783" s="432" t="s">
        <v>1053</v>
      </c>
      <c r="L1783" s="434">
        <v>44.793809523809522</v>
      </c>
      <c r="M1783" s="434">
        <v>42</v>
      </c>
      <c r="N1783" s="435">
        <v>1881.34</v>
      </c>
    </row>
    <row r="1784" spans="1:14" ht="14.4" customHeight="1" x14ac:dyDescent="0.3">
      <c r="A1784" s="430" t="s">
        <v>3747</v>
      </c>
      <c r="B1784" s="431" t="s">
        <v>4032</v>
      </c>
      <c r="C1784" s="432" t="s">
        <v>3748</v>
      </c>
      <c r="D1784" s="433" t="s">
        <v>4053</v>
      </c>
      <c r="E1784" s="432" t="s">
        <v>388</v>
      </c>
      <c r="F1784" s="433" t="s">
        <v>4075</v>
      </c>
      <c r="G1784" s="432" t="s">
        <v>381</v>
      </c>
      <c r="H1784" s="432" t="s">
        <v>2387</v>
      </c>
      <c r="I1784" s="432" t="s">
        <v>2388</v>
      </c>
      <c r="J1784" s="432" t="s">
        <v>2389</v>
      </c>
      <c r="K1784" s="432" t="s">
        <v>2390</v>
      </c>
      <c r="L1784" s="434">
        <v>48.680000000000014</v>
      </c>
      <c r="M1784" s="434">
        <v>3</v>
      </c>
      <c r="N1784" s="435">
        <v>146.04000000000005</v>
      </c>
    </row>
    <row r="1785" spans="1:14" ht="14.4" customHeight="1" x14ac:dyDescent="0.3">
      <c r="A1785" s="430" t="s">
        <v>3747</v>
      </c>
      <c r="B1785" s="431" t="s">
        <v>4032</v>
      </c>
      <c r="C1785" s="432" t="s">
        <v>3748</v>
      </c>
      <c r="D1785" s="433" t="s">
        <v>4053</v>
      </c>
      <c r="E1785" s="432" t="s">
        <v>388</v>
      </c>
      <c r="F1785" s="433" t="s">
        <v>4075</v>
      </c>
      <c r="G1785" s="432" t="s">
        <v>381</v>
      </c>
      <c r="H1785" s="432" t="s">
        <v>1068</v>
      </c>
      <c r="I1785" s="432" t="s">
        <v>1069</v>
      </c>
      <c r="J1785" s="432" t="s">
        <v>1066</v>
      </c>
      <c r="K1785" s="432" t="s">
        <v>1070</v>
      </c>
      <c r="L1785" s="434">
        <v>210.04547136846463</v>
      </c>
      <c r="M1785" s="434">
        <v>32</v>
      </c>
      <c r="N1785" s="435">
        <v>6721.4550837908682</v>
      </c>
    </row>
    <row r="1786" spans="1:14" ht="14.4" customHeight="1" x14ac:dyDescent="0.3">
      <c r="A1786" s="430" t="s">
        <v>3747</v>
      </c>
      <c r="B1786" s="431" t="s">
        <v>4032</v>
      </c>
      <c r="C1786" s="432" t="s">
        <v>3748</v>
      </c>
      <c r="D1786" s="433" t="s">
        <v>4053</v>
      </c>
      <c r="E1786" s="432" t="s">
        <v>388</v>
      </c>
      <c r="F1786" s="433" t="s">
        <v>4075</v>
      </c>
      <c r="G1786" s="432" t="s">
        <v>381</v>
      </c>
      <c r="H1786" s="432" t="s">
        <v>415</v>
      </c>
      <c r="I1786" s="432" t="s">
        <v>416</v>
      </c>
      <c r="J1786" s="432" t="s">
        <v>417</v>
      </c>
      <c r="K1786" s="432" t="s">
        <v>418</v>
      </c>
      <c r="L1786" s="434">
        <v>375.80000000000007</v>
      </c>
      <c r="M1786" s="434">
        <v>9</v>
      </c>
      <c r="N1786" s="435">
        <v>3382.2000000000007</v>
      </c>
    </row>
    <row r="1787" spans="1:14" ht="14.4" customHeight="1" x14ac:dyDescent="0.3">
      <c r="A1787" s="430" t="s">
        <v>3747</v>
      </c>
      <c r="B1787" s="431" t="s">
        <v>4032</v>
      </c>
      <c r="C1787" s="432" t="s">
        <v>3748</v>
      </c>
      <c r="D1787" s="433" t="s">
        <v>4053</v>
      </c>
      <c r="E1787" s="432" t="s">
        <v>388</v>
      </c>
      <c r="F1787" s="433" t="s">
        <v>4075</v>
      </c>
      <c r="G1787" s="432" t="s">
        <v>381</v>
      </c>
      <c r="H1787" s="432" t="s">
        <v>1094</v>
      </c>
      <c r="I1787" s="432" t="s">
        <v>1095</v>
      </c>
      <c r="J1787" s="432" t="s">
        <v>1096</v>
      </c>
      <c r="K1787" s="432" t="s">
        <v>1097</v>
      </c>
      <c r="L1787" s="434">
        <v>219.92</v>
      </c>
      <c r="M1787" s="434">
        <v>1</v>
      </c>
      <c r="N1787" s="435">
        <v>219.92</v>
      </c>
    </row>
    <row r="1788" spans="1:14" ht="14.4" customHeight="1" x14ac:dyDescent="0.3">
      <c r="A1788" s="430" t="s">
        <v>3747</v>
      </c>
      <c r="B1788" s="431" t="s">
        <v>4032</v>
      </c>
      <c r="C1788" s="432" t="s">
        <v>3748</v>
      </c>
      <c r="D1788" s="433" t="s">
        <v>4053</v>
      </c>
      <c r="E1788" s="432" t="s">
        <v>388</v>
      </c>
      <c r="F1788" s="433" t="s">
        <v>4075</v>
      </c>
      <c r="G1788" s="432" t="s">
        <v>381</v>
      </c>
      <c r="H1788" s="432" t="s">
        <v>1109</v>
      </c>
      <c r="I1788" s="432" t="s">
        <v>394</v>
      </c>
      <c r="J1788" s="432" t="s">
        <v>1110</v>
      </c>
      <c r="K1788" s="432"/>
      <c r="L1788" s="434">
        <v>97.985027838158814</v>
      </c>
      <c r="M1788" s="434">
        <v>130</v>
      </c>
      <c r="N1788" s="435">
        <v>12738.053618960646</v>
      </c>
    </row>
    <row r="1789" spans="1:14" ht="14.4" customHeight="1" x14ac:dyDescent="0.3">
      <c r="A1789" s="430" t="s">
        <v>3747</v>
      </c>
      <c r="B1789" s="431" t="s">
        <v>4032</v>
      </c>
      <c r="C1789" s="432" t="s">
        <v>3748</v>
      </c>
      <c r="D1789" s="433" t="s">
        <v>4053</v>
      </c>
      <c r="E1789" s="432" t="s">
        <v>388</v>
      </c>
      <c r="F1789" s="433" t="s">
        <v>4075</v>
      </c>
      <c r="G1789" s="432" t="s">
        <v>381</v>
      </c>
      <c r="H1789" s="432" t="s">
        <v>1119</v>
      </c>
      <c r="I1789" s="432" t="s">
        <v>394</v>
      </c>
      <c r="J1789" s="432" t="s">
        <v>1120</v>
      </c>
      <c r="K1789" s="432" t="s">
        <v>1121</v>
      </c>
      <c r="L1789" s="434">
        <v>1377.51</v>
      </c>
      <c r="M1789" s="434">
        <v>5</v>
      </c>
      <c r="N1789" s="435">
        <v>6887.55</v>
      </c>
    </row>
    <row r="1790" spans="1:14" ht="14.4" customHeight="1" x14ac:dyDescent="0.3">
      <c r="A1790" s="430" t="s">
        <v>3747</v>
      </c>
      <c r="B1790" s="431" t="s">
        <v>4032</v>
      </c>
      <c r="C1790" s="432" t="s">
        <v>3748</v>
      </c>
      <c r="D1790" s="433" t="s">
        <v>4053</v>
      </c>
      <c r="E1790" s="432" t="s">
        <v>388</v>
      </c>
      <c r="F1790" s="433" t="s">
        <v>4075</v>
      </c>
      <c r="G1790" s="432" t="s">
        <v>381</v>
      </c>
      <c r="H1790" s="432" t="s">
        <v>2987</v>
      </c>
      <c r="I1790" s="432" t="s">
        <v>2988</v>
      </c>
      <c r="J1790" s="432" t="s">
        <v>1623</v>
      </c>
      <c r="K1790" s="432" t="s">
        <v>1895</v>
      </c>
      <c r="L1790" s="434">
        <v>66.811989421985729</v>
      </c>
      <c r="M1790" s="434">
        <v>8</v>
      </c>
      <c r="N1790" s="435">
        <v>534.49591537588583</v>
      </c>
    </row>
    <row r="1791" spans="1:14" ht="14.4" customHeight="1" x14ac:dyDescent="0.3">
      <c r="A1791" s="430" t="s">
        <v>3747</v>
      </c>
      <c r="B1791" s="431" t="s">
        <v>4032</v>
      </c>
      <c r="C1791" s="432" t="s">
        <v>3748</v>
      </c>
      <c r="D1791" s="433" t="s">
        <v>4053</v>
      </c>
      <c r="E1791" s="432" t="s">
        <v>388</v>
      </c>
      <c r="F1791" s="433" t="s">
        <v>4075</v>
      </c>
      <c r="G1791" s="432" t="s">
        <v>381</v>
      </c>
      <c r="H1791" s="432" t="s">
        <v>1133</v>
      </c>
      <c r="I1791" s="432" t="s">
        <v>1134</v>
      </c>
      <c r="J1791" s="432" t="s">
        <v>1135</v>
      </c>
      <c r="K1791" s="432" t="s">
        <v>1136</v>
      </c>
      <c r="L1791" s="434">
        <v>112.9600495397227</v>
      </c>
      <c r="M1791" s="434">
        <v>312</v>
      </c>
      <c r="N1791" s="435">
        <v>35243.535456393482</v>
      </c>
    </row>
    <row r="1792" spans="1:14" ht="14.4" customHeight="1" x14ac:dyDescent="0.3">
      <c r="A1792" s="430" t="s">
        <v>3747</v>
      </c>
      <c r="B1792" s="431" t="s">
        <v>4032</v>
      </c>
      <c r="C1792" s="432" t="s">
        <v>3748</v>
      </c>
      <c r="D1792" s="433" t="s">
        <v>4053</v>
      </c>
      <c r="E1792" s="432" t="s">
        <v>388</v>
      </c>
      <c r="F1792" s="433" t="s">
        <v>4075</v>
      </c>
      <c r="G1792" s="432" t="s">
        <v>381</v>
      </c>
      <c r="H1792" s="432" t="s">
        <v>1141</v>
      </c>
      <c r="I1792" s="432" t="s">
        <v>1142</v>
      </c>
      <c r="J1792" s="432" t="s">
        <v>1143</v>
      </c>
      <c r="K1792" s="432" t="s">
        <v>1144</v>
      </c>
      <c r="L1792" s="434">
        <v>134.21000000000004</v>
      </c>
      <c r="M1792" s="434">
        <v>1</v>
      </c>
      <c r="N1792" s="435">
        <v>134.21000000000004</v>
      </c>
    </row>
    <row r="1793" spans="1:14" ht="14.4" customHeight="1" x14ac:dyDescent="0.3">
      <c r="A1793" s="430" t="s">
        <v>3747</v>
      </c>
      <c r="B1793" s="431" t="s">
        <v>4032</v>
      </c>
      <c r="C1793" s="432" t="s">
        <v>3748</v>
      </c>
      <c r="D1793" s="433" t="s">
        <v>4053</v>
      </c>
      <c r="E1793" s="432" t="s">
        <v>388</v>
      </c>
      <c r="F1793" s="433" t="s">
        <v>4075</v>
      </c>
      <c r="G1793" s="432" t="s">
        <v>381</v>
      </c>
      <c r="H1793" s="432" t="s">
        <v>2993</v>
      </c>
      <c r="I1793" s="432" t="s">
        <v>2994</v>
      </c>
      <c r="J1793" s="432" t="s">
        <v>2995</v>
      </c>
      <c r="K1793" s="432" t="s">
        <v>2996</v>
      </c>
      <c r="L1793" s="434">
        <v>73.47</v>
      </c>
      <c r="M1793" s="434">
        <v>7</v>
      </c>
      <c r="N1793" s="435">
        <v>514.29</v>
      </c>
    </row>
    <row r="1794" spans="1:14" ht="14.4" customHeight="1" x14ac:dyDescent="0.3">
      <c r="A1794" s="430" t="s">
        <v>3747</v>
      </c>
      <c r="B1794" s="431" t="s">
        <v>4032</v>
      </c>
      <c r="C1794" s="432" t="s">
        <v>3748</v>
      </c>
      <c r="D1794" s="433" t="s">
        <v>4053</v>
      </c>
      <c r="E1794" s="432" t="s">
        <v>388</v>
      </c>
      <c r="F1794" s="433" t="s">
        <v>4075</v>
      </c>
      <c r="G1794" s="432" t="s">
        <v>381</v>
      </c>
      <c r="H1794" s="432" t="s">
        <v>1152</v>
      </c>
      <c r="I1794" s="432" t="s">
        <v>1153</v>
      </c>
      <c r="J1794" s="432" t="s">
        <v>1154</v>
      </c>
      <c r="K1794" s="432" t="s">
        <v>1155</v>
      </c>
      <c r="L1794" s="434">
        <v>638.44999999999993</v>
      </c>
      <c r="M1794" s="434">
        <v>7</v>
      </c>
      <c r="N1794" s="435">
        <v>4469.1499999999996</v>
      </c>
    </row>
    <row r="1795" spans="1:14" ht="14.4" customHeight="1" x14ac:dyDescent="0.3">
      <c r="A1795" s="430" t="s">
        <v>3747</v>
      </c>
      <c r="B1795" s="431" t="s">
        <v>4032</v>
      </c>
      <c r="C1795" s="432" t="s">
        <v>3748</v>
      </c>
      <c r="D1795" s="433" t="s">
        <v>4053</v>
      </c>
      <c r="E1795" s="432" t="s">
        <v>388</v>
      </c>
      <c r="F1795" s="433" t="s">
        <v>4075</v>
      </c>
      <c r="G1795" s="432" t="s">
        <v>381</v>
      </c>
      <c r="H1795" s="432" t="s">
        <v>592</v>
      </c>
      <c r="I1795" s="432" t="s">
        <v>593</v>
      </c>
      <c r="J1795" s="432" t="s">
        <v>594</v>
      </c>
      <c r="K1795" s="432" t="s">
        <v>595</v>
      </c>
      <c r="L1795" s="434">
        <v>108.34333333333332</v>
      </c>
      <c r="M1795" s="434">
        <v>3</v>
      </c>
      <c r="N1795" s="435">
        <v>325.02999999999997</v>
      </c>
    </row>
    <row r="1796" spans="1:14" ht="14.4" customHeight="1" x14ac:dyDescent="0.3">
      <c r="A1796" s="430" t="s">
        <v>3747</v>
      </c>
      <c r="B1796" s="431" t="s">
        <v>4032</v>
      </c>
      <c r="C1796" s="432" t="s">
        <v>3748</v>
      </c>
      <c r="D1796" s="433" t="s">
        <v>4053</v>
      </c>
      <c r="E1796" s="432" t="s">
        <v>388</v>
      </c>
      <c r="F1796" s="433" t="s">
        <v>4075</v>
      </c>
      <c r="G1796" s="432" t="s">
        <v>381</v>
      </c>
      <c r="H1796" s="432" t="s">
        <v>1164</v>
      </c>
      <c r="I1796" s="432" t="s">
        <v>1165</v>
      </c>
      <c r="J1796" s="432" t="s">
        <v>594</v>
      </c>
      <c r="K1796" s="432" t="s">
        <v>1166</v>
      </c>
      <c r="L1796" s="434">
        <v>34.389118217747637</v>
      </c>
      <c r="M1796" s="434">
        <v>1</v>
      </c>
      <c r="N1796" s="435">
        <v>34.389118217747637</v>
      </c>
    </row>
    <row r="1797" spans="1:14" ht="14.4" customHeight="1" x14ac:dyDescent="0.3">
      <c r="A1797" s="430" t="s">
        <v>3747</v>
      </c>
      <c r="B1797" s="431" t="s">
        <v>4032</v>
      </c>
      <c r="C1797" s="432" t="s">
        <v>3748</v>
      </c>
      <c r="D1797" s="433" t="s">
        <v>4053</v>
      </c>
      <c r="E1797" s="432" t="s">
        <v>388</v>
      </c>
      <c r="F1797" s="433" t="s">
        <v>4075</v>
      </c>
      <c r="G1797" s="432" t="s">
        <v>381</v>
      </c>
      <c r="H1797" s="432" t="s">
        <v>1171</v>
      </c>
      <c r="I1797" s="432" t="s">
        <v>1172</v>
      </c>
      <c r="J1797" s="432" t="s">
        <v>977</v>
      </c>
      <c r="K1797" s="432" t="s">
        <v>1173</v>
      </c>
      <c r="L1797" s="434">
        <v>58.454958139701205</v>
      </c>
      <c r="M1797" s="434">
        <v>2</v>
      </c>
      <c r="N1797" s="435">
        <v>116.90991627940241</v>
      </c>
    </row>
    <row r="1798" spans="1:14" ht="14.4" customHeight="1" x14ac:dyDescent="0.3">
      <c r="A1798" s="430" t="s">
        <v>3747</v>
      </c>
      <c r="B1798" s="431" t="s">
        <v>4032</v>
      </c>
      <c r="C1798" s="432" t="s">
        <v>3748</v>
      </c>
      <c r="D1798" s="433" t="s">
        <v>4053</v>
      </c>
      <c r="E1798" s="432" t="s">
        <v>388</v>
      </c>
      <c r="F1798" s="433" t="s">
        <v>4075</v>
      </c>
      <c r="G1798" s="432" t="s">
        <v>381</v>
      </c>
      <c r="H1798" s="432" t="s">
        <v>3779</v>
      </c>
      <c r="I1798" s="432" t="s">
        <v>3780</v>
      </c>
      <c r="J1798" s="432" t="s">
        <v>1200</v>
      </c>
      <c r="K1798" s="432" t="s">
        <v>3781</v>
      </c>
      <c r="L1798" s="434">
        <v>18.669979391247018</v>
      </c>
      <c r="M1798" s="434">
        <v>19</v>
      </c>
      <c r="N1798" s="435">
        <v>354.72960843369333</v>
      </c>
    </row>
    <row r="1799" spans="1:14" ht="14.4" customHeight="1" x14ac:dyDescent="0.3">
      <c r="A1799" s="430" t="s">
        <v>3747</v>
      </c>
      <c r="B1799" s="431" t="s">
        <v>4032</v>
      </c>
      <c r="C1799" s="432" t="s">
        <v>3748</v>
      </c>
      <c r="D1799" s="433" t="s">
        <v>4053</v>
      </c>
      <c r="E1799" s="432" t="s">
        <v>388</v>
      </c>
      <c r="F1799" s="433" t="s">
        <v>4075</v>
      </c>
      <c r="G1799" s="432" t="s">
        <v>381</v>
      </c>
      <c r="H1799" s="432" t="s">
        <v>1184</v>
      </c>
      <c r="I1799" s="432" t="s">
        <v>1185</v>
      </c>
      <c r="J1799" s="432" t="s">
        <v>1182</v>
      </c>
      <c r="K1799" s="432" t="s">
        <v>1186</v>
      </c>
      <c r="L1799" s="434">
        <v>34.670000000000016</v>
      </c>
      <c r="M1799" s="434">
        <v>2</v>
      </c>
      <c r="N1799" s="435">
        <v>69.340000000000032</v>
      </c>
    </row>
    <row r="1800" spans="1:14" ht="14.4" customHeight="1" x14ac:dyDescent="0.3">
      <c r="A1800" s="430" t="s">
        <v>3747</v>
      </c>
      <c r="B1800" s="431" t="s">
        <v>4032</v>
      </c>
      <c r="C1800" s="432" t="s">
        <v>3748</v>
      </c>
      <c r="D1800" s="433" t="s">
        <v>4053</v>
      </c>
      <c r="E1800" s="432" t="s">
        <v>388</v>
      </c>
      <c r="F1800" s="433" t="s">
        <v>4075</v>
      </c>
      <c r="G1800" s="432" t="s">
        <v>381</v>
      </c>
      <c r="H1800" s="432" t="s">
        <v>1198</v>
      </c>
      <c r="I1800" s="432" t="s">
        <v>1199</v>
      </c>
      <c r="J1800" s="432" t="s">
        <v>1200</v>
      </c>
      <c r="K1800" s="432" t="s">
        <v>1201</v>
      </c>
      <c r="L1800" s="434">
        <v>27.916651139583955</v>
      </c>
      <c r="M1800" s="434">
        <v>18</v>
      </c>
      <c r="N1800" s="435">
        <v>502.4997205125112</v>
      </c>
    </row>
    <row r="1801" spans="1:14" ht="14.4" customHeight="1" x14ac:dyDescent="0.3">
      <c r="A1801" s="430" t="s">
        <v>3747</v>
      </c>
      <c r="B1801" s="431" t="s">
        <v>4032</v>
      </c>
      <c r="C1801" s="432" t="s">
        <v>3748</v>
      </c>
      <c r="D1801" s="433" t="s">
        <v>4053</v>
      </c>
      <c r="E1801" s="432" t="s">
        <v>388</v>
      </c>
      <c r="F1801" s="433" t="s">
        <v>4075</v>
      </c>
      <c r="G1801" s="432" t="s">
        <v>381</v>
      </c>
      <c r="H1801" s="432" t="s">
        <v>423</v>
      </c>
      <c r="I1801" s="432" t="s">
        <v>424</v>
      </c>
      <c r="J1801" s="432" t="s">
        <v>425</v>
      </c>
      <c r="K1801" s="432"/>
      <c r="L1801" s="434">
        <v>419.97498875212585</v>
      </c>
      <c r="M1801" s="434">
        <v>46</v>
      </c>
      <c r="N1801" s="435">
        <v>19318.84948259779</v>
      </c>
    </row>
    <row r="1802" spans="1:14" ht="14.4" customHeight="1" x14ac:dyDescent="0.3">
      <c r="A1802" s="430" t="s">
        <v>3747</v>
      </c>
      <c r="B1802" s="431" t="s">
        <v>4032</v>
      </c>
      <c r="C1802" s="432" t="s">
        <v>3748</v>
      </c>
      <c r="D1802" s="433" t="s">
        <v>4053</v>
      </c>
      <c r="E1802" s="432" t="s">
        <v>388</v>
      </c>
      <c r="F1802" s="433" t="s">
        <v>4075</v>
      </c>
      <c r="G1802" s="432" t="s">
        <v>381</v>
      </c>
      <c r="H1802" s="432" t="s">
        <v>426</v>
      </c>
      <c r="I1802" s="432" t="s">
        <v>394</v>
      </c>
      <c r="J1802" s="432" t="s">
        <v>427</v>
      </c>
      <c r="K1802" s="432"/>
      <c r="L1802" s="434">
        <v>191.13200000000001</v>
      </c>
      <c r="M1802" s="434">
        <v>10</v>
      </c>
      <c r="N1802" s="435">
        <v>1911.3200000000002</v>
      </c>
    </row>
    <row r="1803" spans="1:14" ht="14.4" customHeight="1" x14ac:dyDescent="0.3">
      <c r="A1803" s="430" t="s">
        <v>3747</v>
      </c>
      <c r="B1803" s="431" t="s">
        <v>4032</v>
      </c>
      <c r="C1803" s="432" t="s">
        <v>3748</v>
      </c>
      <c r="D1803" s="433" t="s">
        <v>4053</v>
      </c>
      <c r="E1803" s="432" t="s">
        <v>388</v>
      </c>
      <c r="F1803" s="433" t="s">
        <v>4075</v>
      </c>
      <c r="G1803" s="432" t="s">
        <v>381</v>
      </c>
      <c r="H1803" s="432" t="s">
        <v>1214</v>
      </c>
      <c r="I1803" s="432" t="s">
        <v>1214</v>
      </c>
      <c r="J1803" s="432" t="s">
        <v>782</v>
      </c>
      <c r="K1803" s="432" t="s">
        <v>1215</v>
      </c>
      <c r="L1803" s="434">
        <v>192.5</v>
      </c>
      <c r="M1803" s="434">
        <v>8</v>
      </c>
      <c r="N1803" s="435">
        <v>1540</v>
      </c>
    </row>
    <row r="1804" spans="1:14" ht="14.4" customHeight="1" x14ac:dyDescent="0.3">
      <c r="A1804" s="430" t="s">
        <v>3747</v>
      </c>
      <c r="B1804" s="431" t="s">
        <v>4032</v>
      </c>
      <c r="C1804" s="432" t="s">
        <v>3748</v>
      </c>
      <c r="D1804" s="433" t="s">
        <v>4053</v>
      </c>
      <c r="E1804" s="432" t="s">
        <v>388</v>
      </c>
      <c r="F1804" s="433" t="s">
        <v>4075</v>
      </c>
      <c r="G1804" s="432" t="s">
        <v>381</v>
      </c>
      <c r="H1804" s="432" t="s">
        <v>1219</v>
      </c>
      <c r="I1804" s="432" t="s">
        <v>1220</v>
      </c>
      <c r="J1804" s="432" t="s">
        <v>1221</v>
      </c>
      <c r="K1804" s="432" t="s">
        <v>1222</v>
      </c>
      <c r="L1804" s="434">
        <v>66.140000000000029</v>
      </c>
      <c r="M1804" s="434">
        <v>3</v>
      </c>
      <c r="N1804" s="435">
        <v>198.42000000000007</v>
      </c>
    </row>
    <row r="1805" spans="1:14" ht="14.4" customHeight="1" x14ac:dyDescent="0.3">
      <c r="A1805" s="430" t="s">
        <v>3747</v>
      </c>
      <c r="B1805" s="431" t="s">
        <v>4032</v>
      </c>
      <c r="C1805" s="432" t="s">
        <v>3748</v>
      </c>
      <c r="D1805" s="433" t="s">
        <v>4053</v>
      </c>
      <c r="E1805" s="432" t="s">
        <v>388</v>
      </c>
      <c r="F1805" s="433" t="s">
        <v>4075</v>
      </c>
      <c r="G1805" s="432" t="s">
        <v>381</v>
      </c>
      <c r="H1805" s="432" t="s">
        <v>1223</v>
      </c>
      <c r="I1805" s="432" t="s">
        <v>1224</v>
      </c>
      <c r="J1805" s="432" t="s">
        <v>820</v>
      </c>
      <c r="K1805" s="432" t="s">
        <v>1225</v>
      </c>
      <c r="L1805" s="434">
        <v>42.187511547659064</v>
      </c>
      <c r="M1805" s="434">
        <v>8</v>
      </c>
      <c r="N1805" s="435">
        <v>337.50009238127251</v>
      </c>
    </row>
    <row r="1806" spans="1:14" ht="14.4" customHeight="1" x14ac:dyDescent="0.3">
      <c r="A1806" s="430" t="s">
        <v>3747</v>
      </c>
      <c r="B1806" s="431" t="s">
        <v>4032</v>
      </c>
      <c r="C1806" s="432" t="s">
        <v>3748</v>
      </c>
      <c r="D1806" s="433" t="s">
        <v>4053</v>
      </c>
      <c r="E1806" s="432" t="s">
        <v>388</v>
      </c>
      <c r="F1806" s="433" t="s">
        <v>4075</v>
      </c>
      <c r="G1806" s="432" t="s">
        <v>381</v>
      </c>
      <c r="H1806" s="432" t="s">
        <v>3002</v>
      </c>
      <c r="I1806" s="432" t="s">
        <v>3003</v>
      </c>
      <c r="J1806" s="432" t="s">
        <v>3004</v>
      </c>
      <c r="K1806" s="432" t="s">
        <v>810</v>
      </c>
      <c r="L1806" s="434">
        <v>57.12</v>
      </c>
      <c r="M1806" s="434">
        <v>16</v>
      </c>
      <c r="N1806" s="435">
        <v>913.92</v>
      </c>
    </row>
    <row r="1807" spans="1:14" ht="14.4" customHeight="1" x14ac:dyDescent="0.3">
      <c r="A1807" s="430" t="s">
        <v>3747</v>
      </c>
      <c r="B1807" s="431" t="s">
        <v>4032</v>
      </c>
      <c r="C1807" s="432" t="s">
        <v>3748</v>
      </c>
      <c r="D1807" s="433" t="s">
        <v>4053</v>
      </c>
      <c r="E1807" s="432" t="s">
        <v>388</v>
      </c>
      <c r="F1807" s="433" t="s">
        <v>4075</v>
      </c>
      <c r="G1807" s="432" t="s">
        <v>381</v>
      </c>
      <c r="H1807" s="432" t="s">
        <v>1226</v>
      </c>
      <c r="I1807" s="432" t="s">
        <v>1227</v>
      </c>
      <c r="J1807" s="432" t="s">
        <v>1228</v>
      </c>
      <c r="K1807" s="432" t="s">
        <v>402</v>
      </c>
      <c r="L1807" s="434">
        <v>125.7</v>
      </c>
      <c r="M1807" s="434">
        <v>4</v>
      </c>
      <c r="N1807" s="435">
        <v>502.8</v>
      </c>
    </row>
    <row r="1808" spans="1:14" ht="14.4" customHeight="1" x14ac:dyDescent="0.3">
      <c r="A1808" s="430" t="s">
        <v>3747</v>
      </c>
      <c r="B1808" s="431" t="s">
        <v>4032</v>
      </c>
      <c r="C1808" s="432" t="s">
        <v>3748</v>
      </c>
      <c r="D1808" s="433" t="s">
        <v>4053</v>
      </c>
      <c r="E1808" s="432" t="s">
        <v>388</v>
      </c>
      <c r="F1808" s="433" t="s">
        <v>4075</v>
      </c>
      <c r="G1808" s="432" t="s">
        <v>381</v>
      </c>
      <c r="H1808" s="432" t="s">
        <v>2404</v>
      </c>
      <c r="I1808" s="432" t="s">
        <v>2405</v>
      </c>
      <c r="J1808" s="432" t="s">
        <v>2406</v>
      </c>
      <c r="K1808" s="432" t="s">
        <v>2407</v>
      </c>
      <c r="L1808" s="434">
        <v>60.279999999999973</v>
      </c>
      <c r="M1808" s="434">
        <v>1</v>
      </c>
      <c r="N1808" s="435">
        <v>60.279999999999973</v>
      </c>
    </row>
    <row r="1809" spans="1:14" ht="14.4" customHeight="1" x14ac:dyDescent="0.3">
      <c r="A1809" s="430" t="s">
        <v>3747</v>
      </c>
      <c r="B1809" s="431" t="s">
        <v>4032</v>
      </c>
      <c r="C1809" s="432" t="s">
        <v>3748</v>
      </c>
      <c r="D1809" s="433" t="s">
        <v>4053</v>
      </c>
      <c r="E1809" s="432" t="s">
        <v>388</v>
      </c>
      <c r="F1809" s="433" t="s">
        <v>4075</v>
      </c>
      <c r="G1809" s="432" t="s">
        <v>381</v>
      </c>
      <c r="H1809" s="432" t="s">
        <v>1233</v>
      </c>
      <c r="I1809" s="432" t="s">
        <v>1234</v>
      </c>
      <c r="J1809" s="432" t="s">
        <v>1235</v>
      </c>
      <c r="K1809" s="432" t="s">
        <v>1236</v>
      </c>
      <c r="L1809" s="434">
        <v>112.58999999999999</v>
      </c>
      <c r="M1809" s="434">
        <v>3</v>
      </c>
      <c r="N1809" s="435">
        <v>337.77</v>
      </c>
    </row>
    <row r="1810" spans="1:14" ht="14.4" customHeight="1" x14ac:dyDescent="0.3">
      <c r="A1810" s="430" t="s">
        <v>3747</v>
      </c>
      <c r="B1810" s="431" t="s">
        <v>4032</v>
      </c>
      <c r="C1810" s="432" t="s">
        <v>3748</v>
      </c>
      <c r="D1810" s="433" t="s">
        <v>4053</v>
      </c>
      <c r="E1810" s="432" t="s">
        <v>388</v>
      </c>
      <c r="F1810" s="433" t="s">
        <v>4075</v>
      </c>
      <c r="G1810" s="432" t="s">
        <v>381</v>
      </c>
      <c r="H1810" s="432" t="s">
        <v>1241</v>
      </c>
      <c r="I1810" s="432" t="s">
        <v>1242</v>
      </c>
      <c r="J1810" s="432" t="s">
        <v>1243</v>
      </c>
      <c r="K1810" s="432" t="s">
        <v>1244</v>
      </c>
      <c r="L1810" s="434">
        <v>1592.7999999999997</v>
      </c>
      <c r="M1810" s="434">
        <v>16</v>
      </c>
      <c r="N1810" s="435">
        <v>25484.799999999996</v>
      </c>
    </row>
    <row r="1811" spans="1:14" ht="14.4" customHeight="1" x14ac:dyDescent="0.3">
      <c r="A1811" s="430" t="s">
        <v>3747</v>
      </c>
      <c r="B1811" s="431" t="s">
        <v>4032</v>
      </c>
      <c r="C1811" s="432" t="s">
        <v>3748</v>
      </c>
      <c r="D1811" s="433" t="s">
        <v>4053</v>
      </c>
      <c r="E1811" s="432" t="s">
        <v>388</v>
      </c>
      <c r="F1811" s="433" t="s">
        <v>4075</v>
      </c>
      <c r="G1811" s="432" t="s">
        <v>381</v>
      </c>
      <c r="H1811" s="432" t="s">
        <v>1263</v>
      </c>
      <c r="I1811" s="432" t="s">
        <v>1264</v>
      </c>
      <c r="J1811" s="432" t="s">
        <v>1265</v>
      </c>
      <c r="K1811" s="432" t="s">
        <v>1266</v>
      </c>
      <c r="L1811" s="434">
        <v>138.83999999999995</v>
      </c>
      <c r="M1811" s="434">
        <v>2</v>
      </c>
      <c r="N1811" s="435">
        <v>277.67999999999989</v>
      </c>
    </row>
    <row r="1812" spans="1:14" ht="14.4" customHeight="1" x14ac:dyDescent="0.3">
      <c r="A1812" s="430" t="s">
        <v>3747</v>
      </c>
      <c r="B1812" s="431" t="s">
        <v>4032</v>
      </c>
      <c r="C1812" s="432" t="s">
        <v>3748</v>
      </c>
      <c r="D1812" s="433" t="s">
        <v>4053</v>
      </c>
      <c r="E1812" s="432" t="s">
        <v>388</v>
      </c>
      <c r="F1812" s="433" t="s">
        <v>4075</v>
      </c>
      <c r="G1812" s="432" t="s">
        <v>381</v>
      </c>
      <c r="H1812" s="432" t="s">
        <v>1271</v>
      </c>
      <c r="I1812" s="432" t="s">
        <v>1272</v>
      </c>
      <c r="J1812" s="432" t="s">
        <v>891</v>
      </c>
      <c r="K1812" s="432" t="s">
        <v>1273</v>
      </c>
      <c r="L1812" s="434">
        <v>56.88012572778473</v>
      </c>
      <c r="M1812" s="434">
        <v>297</v>
      </c>
      <c r="N1812" s="435">
        <v>16893.397341152064</v>
      </c>
    </row>
    <row r="1813" spans="1:14" ht="14.4" customHeight="1" x14ac:dyDescent="0.3">
      <c r="A1813" s="430" t="s">
        <v>3747</v>
      </c>
      <c r="B1813" s="431" t="s">
        <v>4032</v>
      </c>
      <c r="C1813" s="432" t="s">
        <v>3748</v>
      </c>
      <c r="D1813" s="433" t="s">
        <v>4053</v>
      </c>
      <c r="E1813" s="432" t="s">
        <v>388</v>
      </c>
      <c r="F1813" s="433" t="s">
        <v>4075</v>
      </c>
      <c r="G1813" s="432" t="s">
        <v>381</v>
      </c>
      <c r="H1813" s="432" t="s">
        <v>1282</v>
      </c>
      <c r="I1813" s="432" t="s">
        <v>1283</v>
      </c>
      <c r="J1813" s="432" t="s">
        <v>1284</v>
      </c>
      <c r="K1813" s="432" t="s">
        <v>1285</v>
      </c>
      <c r="L1813" s="434">
        <v>188.87999999999997</v>
      </c>
      <c r="M1813" s="434">
        <v>7</v>
      </c>
      <c r="N1813" s="435">
        <v>1322.1599999999999</v>
      </c>
    </row>
    <row r="1814" spans="1:14" ht="14.4" customHeight="1" x14ac:dyDescent="0.3">
      <c r="A1814" s="430" t="s">
        <v>3747</v>
      </c>
      <c r="B1814" s="431" t="s">
        <v>4032</v>
      </c>
      <c r="C1814" s="432" t="s">
        <v>3748</v>
      </c>
      <c r="D1814" s="433" t="s">
        <v>4053</v>
      </c>
      <c r="E1814" s="432" t="s">
        <v>388</v>
      </c>
      <c r="F1814" s="433" t="s">
        <v>4075</v>
      </c>
      <c r="G1814" s="432" t="s">
        <v>381</v>
      </c>
      <c r="H1814" s="432" t="s">
        <v>1290</v>
      </c>
      <c r="I1814" s="432" t="s">
        <v>1291</v>
      </c>
      <c r="J1814" s="432" t="s">
        <v>1292</v>
      </c>
      <c r="K1814" s="432" t="s">
        <v>1293</v>
      </c>
      <c r="L1814" s="434">
        <v>564.25249999999994</v>
      </c>
      <c r="M1814" s="434">
        <v>4</v>
      </c>
      <c r="N1814" s="435">
        <v>2257.0099999999998</v>
      </c>
    </row>
    <row r="1815" spans="1:14" ht="14.4" customHeight="1" x14ac:dyDescent="0.3">
      <c r="A1815" s="430" t="s">
        <v>3747</v>
      </c>
      <c r="B1815" s="431" t="s">
        <v>4032</v>
      </c>
      <c r="C1815" s="432" t="s">
        <v>3748</v>
      </c>
      <c r="D1815" s="433" t="s">
        <v>4053</v>
      </c>
      <c r="E1815" s="432" t="s">
        <v>388</v>
      </c>
      <c r="F1815" s="433" t="s">
        <v>4075</v>
      </c>
      <c r="G1815" s="432" t="s">
        <v>381</v>
      </c>
      <c r="H1815" s="432" t="s">
        <v>1300</v>
      </c>
      <c r="I1815" s="432" t="s">
        <v>1301</v>
      </c>
      <c r="J1815" s="432" t="s">
        <v>1302</v>
      </c>
      <c r="K1815" s="432" t="s">
        <v>1303</v>
      </c>
      <c r="L1815" s="434">
        <v>68.627692307692314</v>
      </c>
      <c r="M1815" s="434">
        <v>13</v>
      </c>
      <c r="N1815" s="435">
        <v>892.16000000000008</v>
      </c>
    </row>
    <row r="1816" spans="1:14" ht="14.4" customHeight="1" x14ac:dyDescent="0.3">
      <c r="A1816" s="430" t="s">
        <v>3747</v>
      </c>
      <c r="B1816" s="431" t="s">
        <v>4032</v>
      </c>
      <c r="C1816" s="432" t="s">
        <v>3748</v>
      </c>
      <c r="D1816" s="433" t="s">
        <v>4053</v>
      </c>
      <c r="E1816" s="432" t="s">
        <v>388</v>
      </c>
      <c r="F1816" s="433" t="s">
        <v>4075</v>
      </c>
      <c r="G1816" s="432" t="s">
        <v>381</v>
      </c>
      <c r="H1816" s="432" t="s">
        <v>1311</v>
      </c>
      <c r="I1816" s="432" t="s">
        <v>1312</v>
      </c>
      <c r="J1816" s="432" t="s">
        <v>1313</v>
      </c>
      <c r="K1816" s="432" t="s">
        <v>1314</v>
      </c>
      <c r="L1816" s="434">
        <v>48.808671475115233</v>
      </c>
      <c r="M1816" s="434">
        <v>73</v>
      </c>
      <c r="N1816" s="435">
        <v>3563.0330176834123</v>
      </c>
    </row>
    <row r="1817" spans="1:14" ht="14.4" customHeight="1" x14ac:dyDescent="0.3">
      <c r="A1817" s="430" t="s">
        <v>3747</v>
      </c>
      <c r="B1817" s="431" t="s">
        <v>4032</v>
      </c>
      <c r="C1817" s="432" t="s">
        <v>3748</v>
      </c>
      <c r="D1817" s="433" t="s">
        <v>4053</v>
      </c>
      <c r="E1817" s="432" t="s">
        <v>388</v>
      </c>
      <c r="F1817" s="433" t="s">
        <v>4075</v>
      </c>
      <c r="G1817" s="432" t="s">
        <v>381</v>
      </c>
      <c r="H1817" s="432" t="s">
        <v>2416</v>
      </c>
      <c r="I1817" s="432" t="s">
        <v>2417</v>
      </c>
      <c r="J1817" s="432" t="s">
        <v>2418</v>
      </c>
      <c r="K1817" s="432" t="s">
        <v>2419</v>
      </c>
      <c r="L1817" s="434">
        <v>56.490000000000009</v>
      </c>
      <c r="M1817" s="434">
        <v>2</v>
      </c>
      <c r="N1817" s="435">
        <v>112.98000000000002</v>
      </c>
    </row>
    <row r="1818" spans="1:14" ht="14.4" customHeight="1" x14ac:dyDescent="0.3">
      <c r="A1818" s="430" t="s">
        <v>3747</v>
      </c>
      <c r="B1818" s="431" t="s">
        <v>4032</v>
      </c>
      <c r="C1818" s="432" t="s">
        <v>3748</v>
      </c>
      <c r="D1818" s="433" t="s">
        <v>4053</v>
      </c>
      <c r="E1818" s="432" t="s">
        <v>388</v>
      </c>
      <c r="F1818" s="433" t="s">
        <v>4075</v>
      </c>
      <c r="G1818" s="432" t="s">
        <v>381</v>
      </c>
      <c r="H1818" s="432" t="s">
        <v>1329</v>
      </c>
      <c r="I1818" s="432" t="s">
        <v>1330</v>
      </c>
      <c r="J1818" s="432" t="s">
        <v>405</v>
      </c>
      <c r="K1818" s="432" t="s">
        <v>1331</v>
      </c>
      <c r="L1818" s="434">
        <v>69.622133495902233</v>
      </c>
      <c r="M1818" s="434">
        <v>310</v>
      </c>
      <c r="N1818" s="435">
        <v>21582.861383729691</v>
      </c>
    </row>
    <row r="1819" spans="1:14" ht="14.4" customHeight="1" x14ac:dyDescent="0.3">
      <c r="A1819" s="430" t="s">
        <v>3747</v>
      </c>
      <c r="B1819" s="431" t="s">
        <v>4032</v>
      </c>
      <c r="C1819" s="432" t="s">
        <v>3748</v>
      </c>
      <c r="D1819" s="433" t="s">
        <v>4053</v>
      </c>
      <c r="E1819" s="432" t="s">
        <v>388</v>
      </c>
      <c r="F1819" s="433" t="s">
        <v>4075</v>
      </c>
      <c r="G1819" s="432" t="s">
        <v>381</v>
      </c>
      <c r="H1819" s="432" t="s">
        <v>2420</v>
      </c>
      <c r="I1819" s="432" t="s">
        <v>2421</v>
      </c>
      <c r="J1819" s="432" t="s">
        <v>852</v>
      </c>
      <c r="K1819" s="432" t="s">
        <v>2422</v>
      </c>
      <c r="L1819" s="434">
        <v>154.27714285714288</v>
      </c>
      <c r="M1819" s="434">
        <v>42</v>
      </c>
      <c r="N1819" s="435">
        <v>6479.64</v>
      </c>
    </row>
    <row r="1820" spans="1:14" ht="14.4" customHeight="1" x14ac:dyDescent="0.3">
      <c r="A1820" s="430" t="s">
        <v>3747</v>
      </c>
      <c r="B1820" s="431" t="s">
        <v>4032</v>
      </c>
      <c r="C1820" s="432" t="s">
        <v>3748</v>
      </c>
      <c r="D1820" s="433" t="s">
        <v>4053</v>
      </c>
      <c r="E1820" s="432" t="s">
        <v>388</v>
      </c>
      <c r="F1820" s="433" t="s">
        <v>4075</v>
      </c>
      <c r="G1820" s="432" t="s">
        <v>381</v>
      </c>
      <c r="H1820" s="432" t="s">
        <v>2824</v>
      </c>
      <c r="I1820" s="432" t="s">
        <v>2825</v>
      </c>
      <c r="J1820" s="432" t="s">
        <v>2826</v>
      </c>
      <c r="K1820" s="432" t="s">
        <v>2827</v>
      </c>
      <c r="L1820" s="434">
        <v>294.18000409141689</v>
      </c>
      <c r="M1820" s="434">
        <v>3</v>
      </c>
      <c r="N1820" s="435">
        <v>882.54001227425067</v>
      </c>
    </row>
    <row r="1821" spans="1:14" ht="14.4" customHeight="1" x14ac:dyDescent="0.3">
      <c r="A1821" s="430" t="s">
        <v>3747</v>
      </c>
      <c r="B1821" s="431" t="s">
        <v>4032</v>
      </c>
      <c r="C1821" s="432" t="s">
        <v>3748</v>
      </c>
      <c r="D1821" s="433" t="s">
        <v>4053</v>
      </c>
      <c r="E1821" s="432" t="s">
        <v>388</v>
      </c>
      <c r="F1821" s="433" t="s">
        <v>4075</v>
      </c>
      <c r="G1821" s="432" t="s">
        <v>381</v>
      </c>
      <c r="H1821" s="432" t="s">
        <v>2429</v>
      </c>
      <c r="I1821" s="432" t="s">
        <v>2430</v>
      </c>
      <c r="J1821" s="432" t="s">
        <v>2431</v>
      </c>
      <c r="K1821" s="432" t="s">
        <v>810</v>
      </c>
      <c r="L1821" s="434">
        <v>71.009999999999991</v>
      </c>
      <c r="M1821" s="434">
        <v>11</v>
      </c>
      <c r="N1821" s="435">
        <v>781.1099999999999</v>
      </c>
    </row>
    <row r="1822" spans="1:14" ht="14.4" customHeight="1" x14ac:dyDescent="0.3">
      <c r="A1822" s="430" t="s">
        <v>3747</v>
      </c>
      <c r="B1822" s="431" t="s">
        <v>4032</v>
      </c>
      <c r="C1822" s="432" t="s">
        <v>3748</v>
      </c>
      <c r="D1822" s="433" t="s">
        <v>4053</v>
      </c>
      <c r="E1822" s="432" t="s">
        <v>388</v>
      </c>
      <c r="F1822" s="433" t="s">
        <v>4075</v>
      </c>
      <c r="G1822" s="432" t="s">
        <v>381</v>
      </c>
      <c r="H1822" s="432" t="s">
        <v>3782</v>
      </c>
      <c r="I1822" s="432" t="s">
        <v>3783</v>
      </c>
      <c r="J1822" s="432" t="s">
        <v>1539</v>
      </c>
      <c r="K1822" s="432" t="s">
        <v>3784</v>
      </c>
      <c r="L1822" s="434">
        <v>152.26</v>
      </c>
      <c r="M1822" s="434">
        <v>2</v>
      </c>
      <c r="N1822" s="435">
        <v>304.52</v>
      </c>
    </row>
    <row r="1823" spans="1:14" ht="14.4" customHeight="1" x14ac:dyDescent="0.3">
      <c r="A1823" s="430" t="s">
        <v>3747</v>
      </c>
      <c r="B1823" s="431" t="s">
        <v>4032</v>
      </c>
      <c r="C1823" s="432" t="s">
        <v>3748</v>
      </c>
      <c r="D1823" s="433" t="s">
        <v>4053</v>
      </c>
      <c r="E1823" s="432" t="s">
        <v>388</v>
      </c>
      <c r="F1823" s="433" t="s">
        <v>4075</v>
      </c>
      <c r="G1823" s="432" t="s">
        <v>381</v>
      </c>
      <c r="H1823" s="432" t="s">
        <v>1343</v>
      </c>
      <c r="I1823" s="432" t="s">
        <v>1344</v>
      </c>
      <c r="J1823" s="432" t="s">
        <v>764</v>
      </c>
      <c r="K1823" s="432" t="s">
        <v>1345</v>
      </c>
      <c r="L1823" s="434">
        <v>85.750000000000028</v>
      </c>
      <c r="M1823" s="434">
        <v>2</v>
      </c>
      <c r="N1823" s="435">
        <v>171.50000000000006</v>
      </c>
    </row>
    <row r="1824" spans="1:14" ht="14.4" customHeight="1" x14ac:dyDescent="0.3">
      <c r="A1824" s="430" t="s">
        <v>3747</v>
      </c>
      <c r="B1824" s="431" t="s">
        <v>4032</v>
      </c>
      <c r="C1824" s="432" t="s">
        <v>3748</v>
      </c>
      <c r="D1824" s="433" t="s">
        <v>4053</v>
      </c>
      <c r="E1824" s="432" t="s">
        <v>388</v>
      </c>
      <c r="F1824" s="433" t="s">
        <v>4075</v>
      </c>
      <c r="G1824" s="432" t="s">
        <v>381</v>
      </c>
      <c r="H1824" s="432" t="s">
        <v>3785</v>
      </c>
      <c r="I1824" s="432" t="s">
        <v>394</v>
      </c>
      <c r="J1824" s="432" t="s">
        <v>3786</v>
      </c>
      <c r="K1824" s="432"/>
      <c r="L1824" s="434">
        <v>91.102299599832506</v>
      </c>
      <c r="M1824" s="434">
        <v>3</v>
      </c>
      <c r="N1824" s="435">
        <v>273.3068987994975</v>
      </c>
    </row>
    <row r="1825" spans="1:14" ht="14.4" customHeight="1" x14ac:dyDescent="0.3">
      <c r="A1825" s="430" t="s">
        <v>3747</v>
      </c>
      <c r="B1825" s="431" t="s">
        <v>4032</v>
      </c>
      <c r="C1825" s="432" t="s">
        <v>3748</v>
      </c>
      <c r="D1825" s="433" t="s">
        <v>4053</v>
      </c>
      <c r="E1825" s="432" t="s">
        <v>388</v>
      </c>
      <c r="F1825" s="433" t="s">
        <v>4075</v>
      </c>
      <c r="G1825" s="432" t="s">
        <v>381</v>
      </c>
      <c r="H1825" s="432" t="s">
        <v>2456</v>
      </c>
      <c r="I1825" s="432" t="s">
        <v>2457</v>
      </c>
      <c r="J1825" s="432" t="s">
        <v>2458</v>
      </c>
      <c r="K1825" s="432" t="s">
        <v>2407</v>
      </c>
      <c r="L1825" s="434">
        <v>57.94</v>
      </c>
      <c r="M1825" s="434">
        <v>3</v>
      </c>
      <c r="N1825" s="435">
        <v>173.82</v>
      </c>
    </row>
    <row r="1826" spans="1:14" ht="14.4" customHeight="1" x14ac:dyDescent="0.3">
      <c r="A1826" s="430" t="s">
        <v>3747</v>
      </c>
      <c r="B1826" s="431" t="s">
        <v>4032</v>
      </c>
      <c r="C1826" s="432" t="s">
        <v>3748</v>
      </c>
      <c r="D1826" s="433" t="s">
        <v>4053</v>
      </c>
      <c r="E1826" s="432" t="s">
        <v>388</v>
      </c>
      <c r="F1826" s="433" t="s">
        <v>4075</v>
      </c>
      <c r="G1826" s="432" t="s">
        <v>381</v>
      </c>
      <c r="H1826" s="432" t="s">
        <v>2834</v>
      </c>
      <c r="I1826" s="432" t="s">
        <v>2835</v>
      </c>
      <c r="J1826" s="432" t="s">
        <v>2836</v>
      </c>
      <c r="K1826" s="432" t="s">
        <v>2837</v>
      </c>
      <c r="L1826" s="434">
        <v>186.35000000000002</v>
      </c>
      <c r="M1826" s="434">
        <v>12</v>
      </c>
      <c r="N1826" s="435">
        <v>2236.2000000000003</v>
      </c>
    </row>
    <row r="1827" spans="1:14" ht="14.4" customHeight="1" x14ac:dyDescent="0.3">
      <c r="A1827" s="430" t="s">
        <v>3747</v>
      </c>
      <c r="B1827" s="431" t="s">
        <v>4032</v>
      </c>
      <c r="C1827" s="432" t="s">
        <v>3748</v>
      </c>
      <c r="D1827" s="433" t="s">
        <v>4053</v>
      </c>
      <c r="E1827" s="432" t="s">
        <v>388</v>
      </c>
      <c r="F1827" s="433" t="s">
        <v>4075</v>
      </c>
      <c r="G1827" s="432" t="s">
        <v>381</v>
      </c>
      <c r="H1827" s="432" t="s">
        <v>1360</v>
      </c>
      <c r="I1827" s="432" t="s">
        <v>1361</v>
      </c>
      <c r="J1827" s="432" t="s">
        <v>1362</v>
      </c>
      <c r="K1827" s="432" t="s">
        <v>1363</v>
      </c>
      <c r="L1827" s="434">
        <v>98.306637442539923</v>
      </c>
      <c r="M1827" s="434">
        <v>12</v>
      </c>
      <c r="N1827" s="435">
        <v>1179.6796493104791</v>
      </c>
    </row>
    <row r="1828" spans="1:14" ht="14.4" customHeight="1" x14ac:dyDescent="0.3">
      <c r="A1828" s="430" t="s">
        <v>3747</v>
      </c>
      <c r="B1828" s="431" t="s">
        <v>4032</v>
      </c>
      <c r="C1828" s="432" t="s">
        <v>3748</v>
      </c>
      <c r="D1828" s="433" t="s">
        <v>4053</v>
      </c>
      <c r="E1828" s="432" t="s">
        <v>388</v>
      </c>
      <c r="F1828" s="433" t="s">
        <v>4075</v>
      </c>
      <c r="G1828" s="432" t="s">
        <v>381</v>
      </c>
      <c r="H1828" s="432" t="s">
        <v>438</v>
      </c>
      <c r="I1828" s="432" t="s">
        <v>439</v>
      </c>
      <c r="J1828" s="432" t="s">
        <v>440</v>
      </c>
      <c r="K1828" s="432" t="s">
        <v>441</v>
      </c>
      <c r="L1828" s="434">
        <v>537.87004008503266</v>
      </c>
      <c r="M1828" s="434">
        <v>4</v>
      </c>
      <c r="N1828" s="435">
        <v>2151.4801603401306</v>
      </c>
    </row>
    <row r="1829" spans="1:14" ht="14.4" customHeight="1" x14ac:dyDescent="0.3">
      <c r="A1829" s="430" t="s">
        <v>3747</v>
      </c>
      <c r="B1829" s="431" t="s">
        <v>4032</v>
      </c>
      <c r="C1829" s="432" t="s">
        <v>3748</v>
      </c>
      <c r="D1829" s="433" t="s">
        <v>4053</v>
      </c>
      <c r="E1829" s="432" t="s">
        <v>388</v>
      </c>
      <c r="F1829" s="433" t="s">
        <v>4075</v>
      </c>
      <c r="G1829" s="432" t="s">
        <v>381</v>
      </c>
      <c r="H1829" s="432" t="s">
        <v>447</v>
      </c>
      <c r="I1829" s="432" t="s">
        <v>448</v>
      </c>
      <c r="J1829" s="432" t="s">
        <v>449</v>
      </c>
      <c r="K1829" s="432" t="s">
        <v>450</v>
      </c>
      <c r="L1829" s="434">
        <v>124.45653602134342</v>
      </c>
      <c r="M1829" s="434">
        <v>29</v>
      </c>
      <c r="N1829" s="435">
        <v>3609.2395446189594</v>
      </c>
    </row>
    <row r="1830" spans="1:14" ht="14.4" customHeight="1" x14ac:dyDescent="0.3">
      <c r="A1830" s="430" t="s">
        <v>3747</v>
      </c>
      <c r="B1830" s="431" t="s">
        <v>4032</v>
      </c>
      <c r="C1830" s="432" t="s">
        <v>3748</v>
      </c>
      <c r="D1830" s="433" t="s">
        <v>4053</v>
      </c>
      <c r="E1830" s="432" t="s">
        <v>388</v>
      </c>
      <c r="F1830" s="433" t="s">
        <v>4075</v>
      </c>
      <c r="G1830" s="432" t="s">
        <v>381</v>
      </c>
      <c r="H1830" s="432" t="s">
        <v>3088</v>
      </c>
      <c r="I1830" s="432" t="s">
        <v>3089</v>
      </c>
      <c r="J1830" s="432" t="s">
        <v>3090</v>
      </c>
      <c r="K1830" s="432" t="s">
        <v>2563</v>
      </c>
      <c r="L1830" s="434">
        <v>47.769997123175692</v>
      </c>
      <c r="M1830" s="434">
        <v>70</v>
      </c>
      <c r="N1830" s="435">
        <v>3343.8997986222985</v>
      </c>
    </row>
    <row r="1831" spans="1:14" ht="14.4" customHeight="1" x14ac:dyDescent="0.3">
      <c r="A1831" s="430" t="s">
        <v>3747</v>
      </c>
      <c r="B1831" s="431" t="s">
        <v>4032</v>
      </c>
      <c r="C1831" s="432" t="s">
        <v>3748</v>
      </c>
      <c r="D1831" s="433" t="s">
        <v>4053</v>
      </c>
      <c r="E1831" s="432" t="s">
        <v>388</v>
      </c>
      <c r="F1831" s="433" t="s">
        <v>4075</v>
      </c>
      <c r="G1831" s="432" t="s">
        <v>381</v>
      </c>
      <c r="H1831" s="432" t="s">
        <v>1386</v>
      </c>
      <c r="I1831" s="432" t="s">
        <v>1387</v>
      </c>
      <c r="J1831" s="432" t="s">
        <v>1388</v>
      </c>
      <c r="K1831" s="432" t="s">
        <v>1389</v>
      </c>
      <c r="L1831" s="434">
        <v>47.880732210248325</v>
      </c>
      <c r="M1831" s="434">
        <v>328</v>
      </c>
      <c r="N1831" s="435">
        <v>15704.880164961451</v>
      </c>
    </row>
    <row r="1832" spans="1:14" ht="14.4" customHeight="1" x14ac:dyDescent="0.3">
      <c r="A1832" s="430" t="s">
        <v>3747</v>
      </c>
      <c r="B1832" s="431" t="s">
        <v>4032</v>
      </c>
      <c r="C1832" s="432" t="s">
        <v>3748</v>
      </c>
      <c r="D1832" s="433" t="s">
        <v>4053</v>
      </c>
      <c r="E1832" s="432" t="s">
        <v>388</v>
      </c>
      <c r="F1832" s="433" t="s">
        <v>4075</v>
      </c>
      <c r="G1832" s="432" t="s">
        <v>381</v>
      </c>
      <c r="H1832" s="432" t="s">
        <v>1392</v>
      </c>
      <c r="I1832" s="432" t="s">
        <v>1393</v>
      </c>
      <c r="J1832" s="432" t="s">
        <v>1394</v>
      </c>
      <c r="K1832" s="432" t="s">
        <v>1395</v>
      </c>
      <c r="L1832" s="434">
        <v>105.81000000000002</v>
      </c>
      <c r="M1832" s="434">
        <v>130</v>
      </c>
      <c r="N1832" s="435">
        <v>13755.300000000003</v>
      </c>
    </row>
    <row r="1833" spans="1:14" ht="14.4" customHeight="1" x14ac:dyDescent="0.3">
      <c r="A1833" s="430" t="s">
        <v>3747</v>
      </c>
      <c r="B1833" s="431" t="s">
        <v>4032</v>
      </c>
      <c r="C1833" s="432" t="s">
        <v>3748</v>
      </c>
      <c r="D1833" s="433" t="s">
        <v>4053</v>
      </c>
      <c r="E1833" s="432" t="s">
        <v>388</v>
      </c>
      <c r="F1833" s="433" t="s">
        <v>4075</v>
      </c>
      <c r="G1833" s="432" t="s">
        <v>381</v>
      </c>
      <c r="H1833" s="432" t="s">
        <v>2467</v>
      </c>
      <c r="I1833" s="432" t="s">
        <v>2468</v>
      </c>
      <c r="J1833" s="432" t="s">
        <v>2469</v>
      </c>
      <c r="K1833" s="432" t="s">
        <v>2470</v>
      </c>
      <c r="L1833" s="434">
        <v>40.56</v>
      </c>
      <c r="M1833" s="434">
        <v>12</v>
      </c>
      <c r="N1833" s="435">
        <v>486.72</v>
      </c>
    </row>
    <row r="1834" spans="1:14" ht="14.4" customHeight="1" x14ac:dyDescent="0.3">
      <c r="A1834" s="430" t="s">
        <v>3747</v>
      </c>
      <c r="B1834" s="431" t="s">
        <v>4032</v>
      </c>
      <c r="C1834" s="432" t="s">
        <v>3748</v>
      </c>
      <c r="D1834" s="433" t="s">
        <v>4053</v>
      </c>
      <c r="E1834" s="432" t="s">
        <v>388</v>
      </c>
      <c r="F1834" s="433" t="s">
        <v>4075</v>
      </c>
      <c r="G1834" s="432" t="s">
        <v>381</v>
      </c>
      <c r="H1834" s="432" t="s">
        <v>3787</v>
      </c>
      <c r="I1834" s="432" t="s">
        <v>394</v>
      </c>
      <c r="J1834" s="432" t="s">
        <v>3788</v>
      </c>
      <c r="K1834" s="432"/>
      <c r="L1834" s="434">
        <v>60.800357142857145</v>
      </c>
      <c r="M1834" s="434">
        <v>1</v>
      </c>
      <c r="N1834" s="435">
        <v>60.800357142857145</v>
      </c>
    </row>
    <row r="1835" spans="1:14" ht="14.4" customHeight="1" x14ac:dyDescent="0.3">
      <c r="A1835" s="430" t="s">
        <v>3747</v>
      </c>
      <c r="B1835" s="431" t="s">
        <v>4032</v>
      </c>
      <c r="C1835" s="432" t="s">
        <v>3748</v>
      </c>
      <c r="D1835" s="433" t="s">
        <v>4053</v>
      </c>
      <c r="E1835" s="432" t="s">
        <v>388</v>
      </c>
      <c r="F1835" s="433" t="s">
        <v>4075</v>
      </c>
      <c r="G1835" s="432" t="s">
        <v>381</v>
      </c>
      <c r="H1835" s="432" t="s">
        <v>1443</v>
      </c>
      <c r="I1835" s="432" t="s">
        <v>1444</v>
      </c>
      <c r="J1835" s="432" t="s">
        <v>1445</v>
      </c>
      <c r="K1835" s="432" t="s">
        <v>1446</v>
      </c>
      <c r="L1835" s="434">
        <v>39.460021537785167</v>
      </c>
      <c r="M1835" s="434">
        <v>24</v>
      </c>
      <c r="N1835" s="435">
        <v>947.040516906844</v>
      </c>
    </row>
    <row r="1836" spans="1:14" ht="14.4" customHeight="1" x14ac:dyDescent="0.3">
      <c r="A1836" s="430" t="s">
        <v>3747</v>
      </c>
      <c r="B1836" s="431" t="s">
        <v>4032</v>
      </c>
      <c r="C1836" s="432" t="s">
        <v>3748</v>
      </c>
      <c r="D1836" s="433" t="s">
        <v>4053</v>
      </c>
      <c r="E1836" s="432" t="s">
        <v>388</v>
      </c>
      <c r="F1836" s="433" t="s">
        <v>4075</v>
      </c>
      <c r="G1836" s="432" t="s">
        <v>381</v>
      </c>
      <c r="H1836" s="432" t="s">
        <v>3789</v>
      </c>
      <c r="I1836" s="432" t="s">
        <v>3790</v>
      </c>
      <c r="J1836" s="432" t="s">
        <v>3791</v>
      </c>
      <c r="K1836" s="432" t="s">
        <v>3792</v>
      </c>
      <c r="L1836" s="434">
        <v>88.97772727272725</v>
      </c>
      <c r="M1836" s="434">
        <v>88</v>
      </c>
      <c r="N1836" s="435">
        <v>7830.0399999999981</v>
      </c>
    </row>
    <row r="1837" spans="1:14" ht="14.4" customHeight="1" x14ac:dyDescent="0.3">
      <c r="A1837" s="430" t="s">
        <v>3747</v>
      </c>
      <c r="B1837" s="431" t="s">
        <v>4032</v>
      </c>
      <c r="C1837" s="432" t="s">
        <v>3748</v>
      </c>
      <c r="D1837" s="433" t="s">
        <v>4053</v>
      </c>
      <c r="E1837" s="432" t="s">
        <v>388</v>
      </c>
      <c r="F1837" s="433" t="s">
        <v>4075</v>
      </c>
      <c r="G1837" s="432" t="s">
        <v>381</v>
      </c>
      <c r="H1837" s="432" t="s">
        <v>3793</v>
      </c>
      <c r="I1837" s="432" t="s">
        <v>3794</v>
      </c>
      <c r="J1837" s="432" t="s">
        <v>3795</v>
      </c>
      <c r="K1837" s="432" t="s">
        <v>3796</v>
      </c>
      <c r="L1837" s="434">
        <v>28.249999999999989</v>
      </c>
      <c r="M1837" s="434">
        <v>1</v>
      </c>
      <c r="N1837" s="435">
        <v>28.249999999999989</v>
      </c>
    </row>
    <row r="1838" spans="1:14" ht="14.4" customHeight="1" x14ac:dyDescent="0.3">
      <c r="A1838" s="430" t="s">
        <v>3747</v>
      </c>
      <c r="B1838" s="431" t="s">
        <v>4032</v>
      </c>
      <c r="C1838" s="432" t="s">
        <v>3748</v>
      </c>
      <c r="D1838" s="433" t="s">
        <v>4053</v>
      </c>
      <c r="E1838" s="432" t="s">
        <v>388</v>
      </c>
      <c r="F1838" s="433" t="s">
        <v>4075</v>
      </c>
      <c r="G1838" s="432" t="s">
        <v>381</v>
      </c>
      <c r="H1838" s="432" t="s">
        <v>1485</v>
      </c>
      <c r="I1838" s="432" t="s">
        <v>394</v>
      </c>
      <c r="J1838" s="432" t="s">
        <v>1486</v>
      </c>
      <c r="K1838" s="432"/>
      <c r="L1838" s="434">
        <v>126.78319743018301</v>
      </c>
      <c r="M1838" s="434">
        <v>84</v>
      </c>
      <c r="N1838" s="435">
        <v>10649.788584135373</v>
      </c>
    </row>
    <row r="1839" spans="1:14" ht="14.4" customHeight="1" x14ac:dyDescent="0.3">
      <c r="A1839" s="430" t="s">
        <v>3747</v>
      </c>
      <c r="B1839" s="431" t="s">
        <v>4032</v>
      </c>
      <c r="C1839" s="432" t="s">
        <v>3748</v>
      </c>
      <c r="D1839" s="433" t="s">
        <v>4053</v>
      </c>
      <c r="E1839" s="432" t="s">
        <v>388</v>
      </c>
      <c r="F1839" s="433" t="s">
        <v>4075</v>
      </c>
      <c r="G1839" s="432" t="s">
        <v>381</v>
      </c>
      <c r="H1839" s="432" t="s">
        <v>1500</v>
      </c>
      <c r="I1839" s="432" t="s">
        <v>1501</v>
      </c>
      <c r="J1839" s="432" t="s">
        <v>1502</v>
      </c>
      <c r="K1839" s="432" t="s">
        <v>1503</v>
      </c>
      <c r="L1839" s="434">
        <v>136.62</v>
      </c>
      <c r="M1839" s="434">
        <v>1</v>
      </c>
      <c r="N1839" s="435">
        <v>136.62</v>
      </c>
    </row>
    <row r="1840" spans="1:14" ht="14.4" customHeight="1" x14ac:dyDescent="0.3">
      <c r="A1840" s="430" t="s">
        <v>3747</v>
      </c>
      <c r="B1840" s="431" t="s">
        <v>4032</v>
      </c>
      <c r="C1840" s="432" t="s">
        <v>3748</v>
      </c>
      <c r="D1840" s="433" t="s">
        <v>4053</v>
      </c>
      <c r="E1840" s="432" t="s">
        <v>388</v>
      </c>
      <c r="F1840" s="433" t="s">
        <v>4075</v>
      </c>
      <c r="G1840" s="432" t="s">
        <v>381</v>
      </c>
      <c r="H1840" s="432" t="s">
        <v>1504</v>
      </c>
      <c r="I1840" s="432" t="s">
        <v>1505</v>
      </c>
      <c r="J1840" s="432" t="s">
        <v>1506</v>
      </c>
      <c r="K1840" s="432" t="s">
        <v>1507</v>
      </c>
      <c r="L1840" s="434">
        <v>164.03000000000009</v>
      </c>
      <c r="M1840" s="434">
        <v>1</v>
      </c>
      <c r="N1840" s="435">
        <v>164.03000000000009</v>
      </c>
    </row>
    <row r="1841" spans="1:14" ht="14.4" customHeight="1" x14ac:dyDescent="0.3">
      <c r="A1841" s="430" t="s">
        <v>3747</v>
      </c>
      <c r="B1841" s="431" t="s">
        <v>4032</v>
      </c>
      <c r="C1841" s="432" t="s">
        <v>3748</v>
      </c>
      <c r="D1841" s="433" t="s">
        <v>4053</v>
      </c>
      <c r="E1841" s="432" t="s">
        <v>388</v>
      </c>
      <c r="F1841" s="433" t="s">
        <v>4075</v>
      </c>
      <c r="G1841" s="432" t="s">
        <v>381</v>
      </c>
      <c r="H1841" s="432" t="s">
        <v>3797</v>
      </c>
      <c r="I1841" s="432" t="s">
        <v>3798</v>
      </c>
      <c r="J1841" s="432" t="s">
        <v>3799</v>
      </c>
      <c r="K1841" s="432" t="s">
        <v>3655</v>
      </c>
      <c r="L1841" s="434">
        <v>566.53999999999985</v>
      </c>
      <c r="M1841" s="434">
        <v>1</v>
      </c>
      <c r="N1841" s="435">
        <v>566.53999999999985</v>
      </c>
    </row>
    <row r="1842" spans="1:14" ht="14.4" customHeight="1" x14ac:dyDescent="0.3">
      <c r="A1842" s="430" t="s">
        <v>3747</v>
      </c>
      <c r="B1842" s="431" t="s">
        <v>4032</v>
      </c>
      <c r="C1842" s="432" t="s">
        <v>3748</v>
      </c>
      <c r="D1842" s="433" t="s">
        <v>4053</v>
      </c>
      <c r="E1842" s="432" t="s">
        <v>388</v>
      </c>
      <c r="F1842" s="433" t="s">
        <v>4075</v>
      </c>
      <c r="G1842" s="432" t="s">
        <v>381</v>
      </c>
      <c r="H1842" s="432" t="s">
        <v>465</v>
      </c>
      <c r="I1842" s="432" t="s">
        <v>466</v>
      </c>
      <c r="J1842" s="432" t="s">
        <v>440</v>
      </c>
      <c r="K1842" s="432" t="s">
        <v>467</v>
      </c>
      <c r="L1842" s="434">
        <v>201.30000000000007</v>
      </c>
      <c r="M1842" s="434">
        <v>1</v>
      </c>
      <c r="N1842" s="435">
        <v>201.30000000000007</v>
      </c>
    </row>
    <row r="1843" spans="1:14" ht="14.4" customHeight="1" x14ac:dyDescent="0.3">
      <c r="A1843" s="430" t="s">
        <v>3747</v>
      </c>
      <c r="B1843" s="431" t="s">
        <v>4032</v>
      </c>
      <c r="C1843" s="432" t="s">
        <v>3748</v>
      </c>
      <c r="D1843" s="433" t="s">
        <v>4053</v>
      </c>
      <c r="E1843" s="432" t="s">
        <v>388</v>
      </c>
      <c r="F1843" s="433" t="s">
        <v>4075</v>
      </c>
      <c r="G1843" s="432" t="s">
        <v>381</v>
      </c>
      <c r="H1843" s="432" t="s">
        <v>1514</v>
      </c>
      <c r="I1843" s="432" t="s">
        <v>1515</v>
      </c>
      <c r="J1843" s="432" t="s">
        <v>1516</v>
      </c>
      <c r="K1843" s="432" t="s">
        <v>1517</v>
      </c>
      <c r="L1843" s="434">
        <v>325.15999999999997</v>
      </c>
      <c r="M1843" s="434">
        <v>28</v>
      </c>
      <c r="N1843" s="435">
        <v>9104.48</v>
      </c>
    </row>
    <row r="1844" spans="1:14" ht="14.4" customHeight="1" x14ac:dyDescent="0.3">
      <c r="A1844" s="430" t="s">
        <v>3747</v>
      </c>
      <c r="B1844" s="431" t="s">
        <v>4032</v>
      </c>
      <c r="C1844" s="432" t="s">
        <v>3748</v>
      </c>
      <c r="D1844" s="433" t="s">
        <v>4053</v>
      </c>
      <c r="E1844" s="432" t="s">
        <v>388</v>
      </c>
      <c r="F1844" s="433" t="s">
        <v>4075</v>
      </c>
      <c r="G1844" s="432" t="s">
        <v>381</v>
      </c>
      <c r="H1844" s="432" t="s">
        <v>3194</v>
      </c>
      <c r="I1844" s="432" t="s">
        <v>394</v>
      </c>
      <c r="J1844" s="432" t="s">
        <v>3195</v>
      </c>
      <c r="K1844" s="432"/>
      <c r="L1844" s="434">
        <v>53.647871442299149</v>
      </c>
      <c r="M1844" s="434">
        <v>10</v>
      </c>
      <c r="N1844" s="435">
        <v>536.47871442299152</v>
      </c>
    </row>
    <row r="1845" spans="1:14" ht="14.4" customHeight="1" x14ac:dyDescent="0.3">
      <c r="A1845" s="430" t="s">
        <v>3747</v>
      </c>
      <c r="B1845" s="431" t="s">
        <v>4032</v>
      </c>
      <c r="C1845" s="432" t="s">
        <v>3748</v>
      </c>
      <c r="D1845" s="433" t="s">
        <v>4053</v>
      </c>
      <c r="E1845" s="432" t="s">
        <v>388</v>
      </c>
      <c r="F1845" s="433" t="s">
        <v>4075</v>
      </c>
      <c r="G1845" s="432" t="s">
        <v>381</v>
      </c>
      <c r="H1845" s="432" t="s">
        <v>472</v>
      </c>
      <c r="I1845" s="432" t="s">
        <v>473</v>
      </c>
      <c r="J1845" s="432" t="s">
        <v>474</v>
      </c>
      <c r="K1845" s="432"/>
      <c r="L1845" s="434">
        <v>252.97801326728458</v>
      </c>
      <c r="M1845" s="434">
        <v>56</v>
      </c>
      <c r="N1845" s="435">
        <v>14166.768742967937</v>
      </c>
    </row>
    <row r="1846" spans="1:14" ht="14.4" customHeight="1" x14ac:dyDescent="0.3">
      <c r="A1846" s="430" t="s">
        <v>3747</v>
      </c>
      <c r="B1846" s="431" t="s">
        <v>4032</v>
      </c>
      <c r="C1846" s="432" t="s">
        <v>3748</v>
      </c>
      <c r="D1846" s="433" t="s">
        <v>4053</v>
      </c>
      <c r="E1846" s="432" t="s">
        <v>388</v>
      </c>
      <c r="F1846" s="433" t="s">
        <v>4075</v>
      </c>
      <c r="G1846" s="432" t="s">
        <v>381</v>
      </c>
      <c r="H1846" s="432" t="s">
        <v>3800</v>
      </c>
      <c r="I1846" s="432" t="s">
        <v>3800</v>
      </c>
      <c r="J1846" s="432" t="s">
        <v>3801</v>
      </c>
      <c r="K1846" s="432" t="s">
        <v>3802</v>
      </c>
      <c r="L1846" s="434">
        <v>109.10176031388085</v>
      </c>
      <c r="M1846" s="434">
        <v>130</v>
      </c>
      <c r="N1846" s="435">
        <v>14183.22884080451</v>
      </c>
    </row>
    <row r="1847" spans="1:14" ht="14.4" customHeight="1" x14ac:dyDescent="0.3">
      <c r="A1847" s="430" t="s">
        <v>3747</v>
      </c>
      <c r="B1847" s="431" t="s">
        <v>4032</v>
      </c>
      <c r="C1847" s="432" t="s">
        <v>3748</v>
      </c>
      <c r="D1847" s="433" t="s">
        <v>4053</v>
      </c>
      <c r="E1847" s="432" t="s">
        <v>388</v>
      </c>
      <c r="F1847" s="433" t="s">
        <v>4075</v>
      </c>
      <c r="G1847" s="432" t="s">
        <v>381</v>
      </c>
      <c r="H1847" s="432" t="s">
        <v>3803</v>
      </c>
      <c r="I1847" s="432" t="s">
        <v>394</v>
      </c>
      <c r="J1847" s="432" t="s">
        <v>3804</v>
      </c>
      <c r="K1847" s="432" t="s">
        <v>3805</v>
      </c>
      <c r="L1847" s="434">
        <v>53.504521592182812</v>
      </c>
      <c r="M1847" s="434">
        <v>1</v>
      </c>
      <c r="N1847" s="435">
        <v>53.504521592182812</v>
      </c>
    </row>
    <row r="1848" spans="1:14" ht="14.4" customHeight="1" x14ac:dyDescent="0.3">
      <c r="A1848" s="430" t="s">
        <v>3747</v>
      </c>
      <c r="B1848" s="431" t="s">
        <v>4032</v>
      </c>
      <c r="C1848" s="432" t="s">
        <v>3748</v>
      </c>
      <c r="D1848" s="433" t="s">
        <v>4053</v>
      </c>
      <c r="E1848" s="432" t="s">
        <v>388</v>
      </c>
      <c r="F1848" s="433" t="s">
        <v>4075</v>
      </c>
      <c r="G1848" s="432" t="s">
        <v>381</v>
      </c>
      <c r="H1848" s="432" t="s">
        <v>3806</v>
      </c>
      <c r="I1848" s="432" t="s">
        <v>3806</v>
      </c>
      <c r="J1848" s="432" t="s">
        <v>1687</v>
      </c>
      <c r="K1848" s="432" t="s">
        <v>1688</v>
      </c>
      <c r="L1848" s="434">
        <v>46.63</v>
      </c>
      <c r="M1848" s="434">
        <v>1</v>
      </c>
      <c r="N1848" s="435">
        <v>46.63</v>
      </c>
    </row>
    <row r="1849" spans="1:14" ht="14.4" customHeight="1" x14ac:dyDescent="0.3">
      <c r="A1849" s="430" t="s">
        <v>3747</v>
      </c>
      <c r="B1849" s="431" t="s">
        <v>4032</v>
      </c>
      <c r="C1849" s="432" t="s">
        <v>3748</v>
      </c>
      <c r="D1849" s="433" t="s">
        <v>4053</v>
      </c>
      <c r="E1849" s="432" t="s">
        <v>388</v>
      </c>
      <c r="F1849" s="433" t="s">
        <v>4075</v>
      </c>
      <c r="G1849" s="432" t="s">
        <v>381</v>
      </c>
      <c r="H1849" s="432" t="s">
        <v>3807</v>
      </c>
      <c r="I1849" s="432" t="s">
        <v>394</v>
      </c>
      <c r="J1849" s="432" t="s">
        <v>3808</v>
      </c>
      <c r="K1849" s="432"/>
      <c r="L1849" s="434">
        <v>108.48999999999998</v>
      </c>
      <c r="M1849" s="434">
        <v>5</v>
      </c>
      <c r="N1849" s="435">
        <v>542.44999999999993</v>
      </c>
    </row>
    <row r="1850" spans="1:14" ht="14.4" customHeight="1" x14ac:dyDescent="0.3">
      <c r="A1850" s="430" t="s">
        <v>3747</v>
      </c>
      <c r="B1850" s="431" t="s">
        <v>4032</v>
      </c>
      <c r="C1850" s="432" t="s">
        <v>3748</v>
      </c>
      <c r="D1850" s="433" t="s">
        <v>4053</v>
      </c>
      <c r="E1850" s="432" t="s">
        <v>388</v>
      </c>
      <c r="F1850" s="433" t="s">
        <v>4075</v>
      </c>
      <c r="G1850" s="432" t="s">
        <v>381</v>
      </c>
      <c r="H1850" s="432" t="s">
        <v>3809</v>
      </c>
      <c r="I1850" s="432" t="s">
        <v>394</v>
      </c>
      <c r="J1850" s="432" t="s">
        <v>3810</v>
      </c>
      <c r="K1850" s="432"/>
      <c r="L1850" s="434">
        <v>45.460536017045541</v>
      </c>
      <c r="M1850" s="434">
        <v>81</v>
      </c>
      <c r="N1850" s="435">
        <v>3682.3034173806891</v>
      </c>
    </row>
    <row r="1851" spans="1:14" ht="14.4" customHeight="1" x14ac:dyDescent="0.3">
      <c r="A1851" s="430" t="s">
        <v>3747</v>
      </c>
      <c r="B1851" s="431" t="s">
        <v>4032</v>
      </c>
      <c r="C1851" s="432" t="s">
        <v>3748</v>
      </c>
      <c r="D1851" s="433" t="s">
        <v>4053</v>
      </c>
      <c r="E1851" s="432" t="s">
        <v>388</v>
      </c>
      <c r="F1851" s="433" t="s">
        <v>4075</v>
      </c>
      <c r="G1851" s="432" t="s">
        <v>381</v>
      </c>
      <c r="H1851" s="432" t="s">
        <v>3811</v>
      </c>
      <c r="I1851" s="432" t="s">
        <v>394</v>
      </c>
      <c r="J1851" s="432" t="s">
        <v>3812</v>
      </c>
      <c r="K1851" s="432"/>
      <c r="L1851" s="434">
        <v>369.3960217559312</v>
      </c>
      <c r="M1851" s="434">
        <v>1</v>
      </c>
      <c r="N1851" s="435">
        <v>369.3960217559312</v>
      </c>
    </row>
    <row r="1852" spans="1:14" ht="14.4" customHeight="1" x14ac:dyDescent="0.3">
      <c r="A1852" s="430" t="s">
        <v>3747</v>
      </c>
      <c r="B1852" s="431" t="s">
        <v>4032</v>
      </c>
      <c r="C1852" s="432" t="s">
        <v>3748</v>
      </c>
      <c r="D1852" s="433" t="s">
        <v>4053</v>
      </c>
      <c r="E1852" s="432" t="s">
        <v>388</v>
      </c>
      <c r="F1852" s="433" t="s">
        <v>4075</v>
      </c>
      <c r="G1852" s="432" t="s">
        <v>381</v>
      </c>
      <c r="H1852" s="432" t="s">
        <v>492</v>
      </c>
      <c r="I1852" s="432" t="s">
        <v>493</v>
      </c>
      <c r="J1852" s="432" t="s">
        <v>494</v>
      </c>
      <c r="K1852" s="432" t="s">
        <v>495</v>
      </c>
      <c r="L1852" s="434">
        <v>83.129622288969983</v>
      </c>
      <c r="M1852" s="434">
        <v>5</v>
      </c>
      <c r="N1852" s="435">
        <v>415.64811144484992</v>
      </c>
    </row>
    <row r="1853" spans="1:14" ht="14.4" customHeight="1" x14ac:dyDescent="0.3">
      <c r="A1853" s="430" t="s">
        <v>3747</v>
      </c>
      <c r="B1853" s="431" t="s">
        <v>4032</v>
      </c>
      <c r="C1853" s="432" t="s">
        <v>3748</v>
      </c>
      <c r="D1853" s="433" t="s">
        <v>4053</v>
      </c>
      <c r="E1853" s="432" t="s">
        <v>388</v>
      </c>
      <c r="F1853" s="433" t="s">
        <v>4075</v>
      </c>
      <c r="G1853" s="432" t="s">
        <v>381</v>
      </c>
      <c r="H1853" s="432" t="s">
        <v>3813</v>
      </c>
      <c r="I1853" s="432" t="s">
        <v>3814</v>
      </c>
      <c r="J1853" s="432" t="s">
        <v>3815</v>
      </c>
      <c r="K1853" s="432" t="s">
        <v>3816</v>
      </c>
      <c r="L1853" s="434">
        <v>430.19</v>
      </c>
      <c r="M1853" s="434">
        <v>1</v>
      </c>
      <c r="N1853" s="435">
        <v>430.19</v>
      </c>
    </row>
    <row r="1854" spans="1:14" ht="14.4" customHeight="1" x14ac:dyDescent="0.3">
      <c r="A1854" s="430" t="s">
        <v>3747</v>
      </c>
      <c r="B1854" s="431" t="s">
        <v>4032</v>
      </c>
      <c r="C1854" s="432" t="s">
        <v>3748</v>
      </c>
      <c r="D1854" s="433" t="s">
        <v>4053</v>
      </c>
      <c r="E1854" s="432" t="s">
        <v>388</v>
      </c>
      <c r="F1854" s="433" t="s">
        <v>4075</v>
      </c>
      <c r="G1854" s="432" t="s">
        <v>381</v>
      </c>
      <c r="H1854" s="432" t="s">
        <v>3817</v>
      </c>
      <c r="I1854" s="432" t="s">
        <v>3818</v>
      </c>
      <c r="J1854" s="432" t="s">
        <v>3819</v>
      </c>
      <c r="K1854" s="432" t="s">
        <v>3820</v>
      </c>
      <c r="L1854" s="434">
        <v>113.88719892112249</v>
      </c>
      <c r="M1854" s="434">
        <v>375</v>
      </c>
      <c r="N1854" s="435">
        <v>42707.699595420934</v>
      </c>
    </row>
    <row r="1855" spans="1:14" ht="14.4" customHeight="1" x14ac:dyDescent="0.3">
      <c r="A1855" s="430" t="s">
        <v>3747</v>
      </c>
      <c r="B1855" s="431" t="s">
        <v>4032</v>
      </c>
      <c r="C1855" s="432" t="s">
        <v>3748</v>
      </c>
      <c r="D1855" s="433" t="s">
        <v>4053</v>
      </c>
      <c r="E1855" s="432" t="s">
        <v>388</v>
      </c>
      <c r="F1855" s="433" t="s">
        <v>4075</v>
      </c>
      <c r="G1855" s="432" t="s">
        <v>381</v>
      </c>
      <c r="H1855" s="432" t="s">
        <v>3821</v>
      </c>
      <c r="I1855" s="432" t="s">
        <v>3822</v>
      </c>
      <c r="J1855" s="432" t="s">
        <v>3823</v>
      </c>
      <c r="K1855" s="432" t="s">
        <v>3824</v>
      </c>
      <c r="L1855" s="434">
        <v>105</v>
      </c>
      <c r="M1855" s="434">
        <v>1</v>
      </c>
      <c r="N1855" s="435">
        <v>105</v>
      </c>
    </row>
    <row r="1856" spans="1:14" ht="14.4" customHeight="1" x14ac:dyDescent="0.3">
      <c r="A1856" s="430" t="s">
        <v>3747</v>
      </c>
      <c r="B1856" s="431" t="s">
        <v>4032</v>
      </c>
      <c r="C1856" s="432" t="s">
        <v>3748</v>
      </c>
      <c r="D1856" s="433" t="s">
        <v>4053</v>
      </c>
      <c r="E1856" s="432" t="s">
        <v>388</v>
      </c>
      <c r="F1856" s="433" t="s">
        <v>4075</v>
      </c>
      <c r="G1856" s="432" t="s">
        <v>381</v>
      </c>
      <c r="H1856" s="432" t="s">
        <v>3825</v>
      </c>
      <c r="I1856" s="432" t="s">
        <v>3826</v>
      </c>
      <c r="J1856" s="432" t="s">
        <v>3791</v>
      </c>
      <c r="K1856" s="432" t="s">
        <v>3827</v>
      </c>
      <c r="L1856" s="434">
        <v>50.695074831360728</v>
      </c>
      <c r="M1856" s="434">
        <v>8</v>
      </c>
      <c r="N1856" s="435">
        <v>405.56059865088582</v>
      </c>
    </row>
    <row r="1857" spans="1:14" ht="14.4" customHeight="1" x14ac:dyDescent="0.3">
      <c r="A1857" s="430" t="s">
        <v>3747</v>
      </c>
      <c r="B1857" s="431" t="s">
        <v>4032</v>
      </c>
      <c r="C1857" s="432" t="s">
        <v>3748</v>
      </c>
      <c r="D1857" s="433" t="s">
        <v>4053</v>
      </c>
      <c r="E1857" s="432" t="s">
        <v>388</v>
      </c>
      <c r="F1857" s="433" t="s">
        <v>4075</v>
      </c>
      <c r="G1857" s="432" t="s">
        <v>381</v>
      </c>
      <c r="H1857" s="432" t="s">
        <v>520</v>
      </c>
      <c r="I1857" s="432" t="s">
        <v>394</v>
      </c>
      <c r="J1857" s="432" t="s">
        <v>521</v>
      </c>
      <c r="K1857" s="432"/>
      <c r="L1857" s="434">
        <v>62.541647378968683</v>
      </c>
      <c r="M1857" s="434">
        <v>10</v>
      </c>
      <c r="N1857" s="435">
        <v>625.41647378968685</v>
      </c>
    </row>
    <row r="1858" spans="1:14" ht="14.4" customHeight="1" x14ac:dyDescent="0.3">
      <c r="A1858" s="430" t="s">
        <v>3747</v>
      </c>
      <c r="B1858" s="431" t="s">
        <v>4032</v>
      </c>
      <c r="C1858" s="432" t="s">
        <v>3748</v>
      </c>
      <c r="D1858" s="433" t="s">
        <v>4053</v>
      </c>
      <c r="E1858" s="432" t="s">
        <v>388</v>
      </c>
      <c r="F1858" s="433" t="s">
        <v>4075</v>
      </c>
      <c r="G1858" s="432" t="s">
        <v>381</v>
      </c>
      <c r="H1858" s="432" t="s">
        <v>3828</v>
      </c>
      <c r="I1858" s="432" t="s">
        <v>3829</v>
      </c>
      <c r="J1858" s="432" t="s">
        <v>3830</v>
      </c>
      <c r="K1858" s="432" t="s">
        <v>3831</v>
      </c>
      <c r="L1858" s="434">
        <v>25.979999999999986</v>
      </c>
      <c r="M1858" s="434">
        <v>1</v>
      </c>
      <c r="N1858" s="435">
        <v>25.979999999999986</v>
      </c>
    </row>
    <row r="1859" spans="1:14" ht="14.4" customHeight="1" x14ac:dyDescent="0.3">
      <c r="A1859" s="430" t="s">
        <v>3747</v>
      </c>
      <c r="B1859" s="431" t="s">
        <v>4032</v>
      </c>
      <c r="C1859" s="432" t="s">
        <v>3748</v>
      </c>
      <c r="D1859" s="433" t="s">
        <v>4053</v>
      </c>
      <c r="E1859" s="432" t="s">
        <v>388</v>
      </c>
      <c r="F1859" s="433" t="s">
        <v>4075</v>
      </c>
      <c r="G1859" s="432" t="s">
        <v>381</v>
      </c>
      <c r="H1859" s="432" t="s">
        <v>2864</v>
      </c>
      <c r="I1859" s="432" t="s">
        <v>394</v>
      </c>
      <c r="J1859" s="432" t="s">
        <v>2865</v>
      </c>
      <c r="K1859" s="432"/>
      <c r="L1859" s="434">
        <v>49.506838661379383</v>
      </c>
      <c r="M1859" s="434">
        <v>158</v>
      </c>
      <c r="N1859" s="435">
        <v>7822.0805084979429</v>
      </c>
    </row>
    <row r="1860" spans="1:14" ht="14.4" customHeight="1" x14ac:dyDescent="0.3">
      <c r="A1860" s="430" t="s">
        <v>3747</v>
      </c>
      <c r="B1860" s="431" t="s">
        <v>4032</v>
      </c>
      <c r="C1860" s="432" t="s">
        <v>3748</v>
      </c>
      <c r="D1860" s="433" t="s">
        <v>4053</v>
      </c>
      <c r="E1860" s="432" t="s">
        <v>388</v>
      </c>
      <c r="F1860" s="433" t="s">
        <v>4075</v>
      </c>
      <c r="G1860" s="432" t="s">
        <v>381</v>
      </c>
      <c r="H1860" s="432" t="s">
        <v>3832</v>
      </c>
      <c r="I1860" s="432" t="s">
        <v>394</v>
      </c>
      <c r="J1860" s="432" t="s">
        <v>3833</v>
      </c>
      <c r="K1860" s="432"/>
      <c r="L1860" s="434">
        <v>165.00909914536831</v>
      </c>
      <c r="M1860" s="434">
        <v>26</v>
      </c>
      <c r="N1860" s="435">
        <v>4290.2365777795758</v>
      </c>
    </row>
    <row r="1861" spans="1:14" ht="14.4" customHeight="1" x14ac:dyDescent="0.3">
      <c r="A1861" s="430" t="s">
        <v>3747</v>
      </c>
      <c r="B1861" s="431" t="s">
        <v>4032</v>
      </c>
      <c r="C1861" s="432" t="s">
        <v>3748</v>
      </c>
      <c r="D1861" s="433" t="s">
        <v>4053</v>
      </c>
      <c r="E1861" s="432" t="s">
        <v>388</v>
      </c>
      <c r="F1861" s="433" t="s">
        <v>4075</v>
      </c>
      <c r="G1861" s="432" t="s">
        <v>381</v>
      </c>
      <c r="H1861" s="432" t="s">
        <v>3834</v>
      </c>
      <c r="I1861" s="432" t="s">
        <v>3834</v>
      </c>
      <c r="J1861" s="432" t="s">
        <v>1506</v>
      </c>
      <c r="K1861" s="432" t="s">
        <v>3835</v>
      </c>
      <c r="L1861" s="434">
        <v>354.87</v>
      </c>
      <c r="M1861" s="434">
        <v>1</v>
      </c>
      <c r="N1861" s="435">
        <v>354.87</v>
      </c>
    </row>
    <row r="1862" spans="1:14" ht="14.4" customHeight="1" x14ac:dyDescent="0.3">
      <c r="A1862" s="430" t="s">
        <v>3747</v>
      </c>
      <c r="B1862" s="431" t="s">
        <v>4032</v>
      </c>
      <c r="C1862" s="432" t="s">
        <v>3748</v>
      </c>
      <c r="D1862" s="433" t="s">
        <v>4053</v>
      </c>
      <c r="E1862" s="432" t="s">
        <v>388</v>
      </c>
      <c r="F1862" s="433" t="s">
        <v>4075</v>
      </c>
      <c r="G1862" s="432" t="s">
        <v>381</v>
      </c>
      <c r="H1862" s="432" t="s">
        <v>3344</v>
      </c>
      <c r="I1862" s="432" t="s">
        <v>3344</v>
      </c>
      <c r="J1862" s="432" t="s">
        <v>3345</v>
      </c>
      <c r="K1862" s="432" t="s">
        <v>595</v>
      </c>
      <c r="L1862" s="434">
        <v>111.16000000000003</v>
      </c>
      <c r="M1862" s="434">
        <v>1</v>
      </c>
      <c r="N1862" s="435">
        <v>111.16000000000003</v>
      </c>
    </row>
    <row r="1863" spans="1:14" ht="14.4" customHeight="1" x14ac:dyDescent="0.3">
      <c r="A1863" s="430" t="s">
        <v>3747</v>
      </c>
      <c r="B1863" s="431" t="s">
        <v>4032</v>
      </c>
      <c r="C1863" s="432" t="s">
        <v>3748</v>
      </c>
      <c r="D1863" s="433" t="s">
        <v>4053</v>
      </c>
      <c r="E1863" s="432" t="s">
        <v>388</v>
      </c>
      <c r="F1863" s="433" t="s">
        <v>4075</v>
      </c>
      <c r="G1863" s="432" t="s">
        <v>381</v>
      </c>
      <c r="H1863" s="432" t="s">
        <v>3350</v>
      </c>
      <c r="I1863" s="432" t="s">
        <v>3350</v>
      </c>
      <c r="J1863" s="432" t="s">
        <v>3351</v>
      </c>
      <c r="K1863" s="432" t="s">
        <v>3352</v>
      </c>
      <c r="L1863" s="434">
        <v>247.5</v>
      </c>
      <c r="M1863" s="434">
        <v>1</v>
      </c>
      <c r="N1863" s="435">
        <v>247.5</v>
      </c>
    </row>
    <row r="1864" spans="1:14" ht="14.4" customHeight="1" x14ac:dyDescent="0.3">
      <c r="A1864" s="430" t="s">
        <v>3747</v>
      </c>
      <c r="B1864" s="431" t="s">
        <v>4032</v>
      </c>
      <c r="C1864" s="432" t="s">
        <v>3748</v>
      </c>
      <c r="D1864" s="433" t="s">
        <v>4053</v>
      </c>
      <c r="E1864" s="432" t="s">
        <v>388</v>
      </c>
      <c r="F1864" s="433" t="s">
        <v>4075</v>
      </c>
      <c r="G1864" s="432" t="s">
        <v>381</v>
      </c>
      <c r="H1864" s="432" t="s">
        <v>1603</v>
      </c>
      <c r="I1864" s="432" t="s">
        <v>1603</v>
      </c>
      <c r="J1864" s="432" t="s">
        <v>1437</v>
      </c>
      <c r="K1864" s="432" t="s">
        <v>1604</v>
      </c>
      <c r="L1864" s="434">
        <v>406.99999701030828</v>
      </c>
      <c r="M1864" s="434">
        <v>6</v>
      </c>
      <c r="N1864" s="435">
        <v>2441.9999820618496</v>
      </c>
    </row>
    <row r="1865" spans="1:14" ht="14.4" customHeight="1" x14ac:dyDescent="0.3">
      <c r="A1865" s="430" t="s">
        <v>3747</v>
      </c>
      <c r="B1865" s="431" t="s">
        <v>4032</v>
      </c>
      <c r="C1865" s="432" t="s">
        <v>3748</v>
      </c>
      <c r="D1865" s="433" t="s">
        <v>4053</v>
      </c>
      <c r="E1865" s="432" t="s">
        <v>388</v>
      </c>
      <c r="F1865" s="433" t="s">
        <v>4075</v>
      </c>
      <c r="G1865" s="432" t="s">
        <v>381</v>
      </c>
      <c r="H1865" s="432" t="s">
        <v>2593</v>
      </c>
      <c r="I1865" s="432" t="s">
        <v>2593</v>
      </c>
      <c r="J1865" s="432" t="s">
        <v>2594</v>
      </c>
      <c r="K1865" s="432" t="s">
        <v>2595</v>
      </c>
      <c r="L1865" s="434">
        <v>95.728999999999999</v>
      </c>
      <c r="M1865" s="434">
        <v>10</v>
      </c>
      <c r="N1865" s="435">
        <v>957.29</v>
      </c>
    </row>
    <row r="1866" spans="1:14" ht="14.4" customHeight="1" x14ac:dyDescent="0.3">
      <c r="A1866" s="430" t="s">
        <v>3747</v>
      </c>
      <c r="B1866" s="431" t="s">
        <v>4032</v>
      </c>
      <c r="C1866" s="432" t="s">
        <v>3748</v>
      </c>
      <c r="D1866" s="433" t="s">
        <v>4053</v>
      </c>
      <c r="E1866" s="432" t="s">
        <v>388</v>
      </c>
      <c r="F1866" s="433" t="s">
        <v>4075</v>
      </c>
      <c r="G1866" s="432" t="s">
        <v>381</v>
      </c>
      <c r="H1866" s="432" t="s">
        <v>1622</v>
      </c>
      <c r="I1866" s="432" t="s">
        <v>1622</v>
      </c>
      <c r="J1866" s="432" t="s">
        <v>1623</v>
      </c>
      <c r="K1866" s="432" t="s">
        <v>1624</v>
      </c>
      <c r="L1866" s="434">
        <v>130.60333333333335</v>
      </c>
      <c r="M1866" s="434">
        <v>3</v>
      </c>
      <c r="N1866" s="435">
        <v>391.81000000000006</v>
      </c>
    </row>
    <row r="1867" spans="1:14" ht="14.4" customHeight="1" x14ac:dyDescent="0.3">
      <c r="A1867" s="430" t="s">
        <v>3747</v>
      </c>
      <c r="B1867" s="431" t="s">
        <v>4032</v>
      </c>
      <c r="C1867" s="432" t="s">
        <v>3748</v>
      </c>
      <c r="D1867" s="433" t="s">
        <v>4053</v>
      </c>
      <c r="E1867" s="432" t="s">
        <v>388</v>
      </c>
      <c r="F1867" s="433" t="s">
        <v>4075</v>
      </c>
      <c r="G1867" s="432" t="s">
        <v>381</v>
      </c>
      <c r="H1867" s="432" t="s">
        <v>1630</v>
      </c>
      <c r="I1867" s="432" t="s">
        <v>1630</v>
      </c>
      <c r="J1867" s="432" t="s">
        <v>1235</v>
      </c>
      <c r="K1867" s="432" t="s">
        <v>1631</v>
      </c>
      <c r="L1867" s="434">
        <v>82.389999999999986</v>
      </c>
      <c r="M1867" s="434">
        <v>4</v>
      </c>
      <c r="N1867" s="435">
        <v>329.55999999999995</v>
      </c>
    </row>
    <row r="1868" spans="1:14" ht="14.4" customHeight="1" x14ac:dyDescent="0.3">
      <c r="A1868" s="430" t="s">
        <v>3747</v>
      </c>
      <c r="B1868" s="431" t="s">
        <v>4032</v>
      </c>
      <c r="C1868" s="432" t="s">
        <v>3748</v>
      </c>
      <c r="D1868" s="433" t="s">
        <v>4053</v>
      </c>
      <c r="E1868" s="432" t="s">
        <v>388</v>
      </c>
      <c r="F1868" s="433" t="s">
        <v>4075</v>
      </c>
      <c r="G1868" s="432" t="s">
        <v>381</v>
      </c>
      <c r="H1868" s="432" t="s">
        <v>3836</v>
      </c>
      <c r="I1868" s="432" t="s">
        <v>394</v>
      </c>
      <c r="J1868" s="432" t="s">
        <v>3837</v>
      </c>
      <c r="K1868" s="432"/>
      <c r="L1868" s="434">
        <v>314.16000000000008</v>
      </c>
      <c r="M1868" s="434">
        <v>1</v>
      </c>
      <c r="N1868" s="435">
        <v>314.16000000000008</v>
      </c>
    </row>
    <row r="1869" spans="1:14" ht="14.4" customHeight="1" x14ac:dyDescent="0.3">
      <c r="A1869" s="430" t="s">
        <v>3747</v>
      </c>
      <c r="B1869" s="431" t="s">
        <v>4032</v>
      </c>
      <c r="C1869" s="432" t="s">
        <v>3748</v>
      </c>
      <c r="D1869" s="433" t="s">
        <v>4053</v>
      </c>
      <c r="E1869" s="432" t="s">
        <v>388</v>
      </c>
      <c r="F1869" s="433" t="s">
        <v>4075</v>
      </c>
      <c r="G1869" s="432" t="s">
        <v>381</v>
      </c>
      <c r="H1869" s="432" t="s">
        <v>1641</v>
      </c>
      <c r="I1869" s="432" t="s">
        <v>1641</v>
      </c>
      <c r="J1869" s="432" t="s">
        <v>1642</v>
      </c>
      <c r="K1869" s="432" t="s">
        <v>1643</v>
      </c>
      <c r="L1869" s="434">
        <v>177.30698096718297</v>
      </c>
      <c r="M1869" s="434">
        <v>5</v>
      </c>
      <c r="N1869" s="435">
        <v>886.53490483591486</v>
      </c>
    </row>
    <row r="1870" spans="1:14" ht="14.4" customHeight="1" x14ac:dyDescent="0.3">
      <c r="A1870" s="430" t="s">
        <v>3747</v>
      </c>
      <c r="B1870" s="431" t="s">
        <v>4032</v>
      </c>
      <c r="C1870" s="432" t="s">
        <v>3748</v>
      </c>
      <c r="D1870" s="433" t="s">
        <v>4053</v>
      </c>
      <c r="E1870" s="432" t="s">
        <v>388</v>
      </c>
      <c r="F1870" s="433" t="s">
        <v>4075</v>
      </c>
      <c r="G1870" s="432" t="s">
        <v>381</v>
      </c>
      <c r="H1870" s="432" t="s">
        <v>1686</v>
      </c>
      <c r="I1870" s="432" t="s">
        <v>1686</v>
      </c>
      <c r="J1870" s="432" t="s">
        <v>1687</v>
      </c>
      <c r="K1870" s="432" t="s">
        <v>1688</v>
      </c>
      <c r="L1870" s="434">
        <v>56.489796466371359</v>
      </c>
      <c r="M1870" s="434">
        <v>2</v>
      </c>
      <c r="N1870" s="435">
        <v>112.97959293274272</v>
      </c>
    </row>
    <row r="1871" spans="1:14" ht="14.4" customHeight="1" x14ac:dyDescent="0.3">
      <c r="A1871" s="430" t="s">
        <v>3747</v>
      </c>
      <c r="B1871" s="431" t="s">
        <v>4032</v>
      </c>
      <c r="C1871" s="432" t="s">
        <v>3748</v>
      </c>
      <c r="D1871" s="433" t="s">
        <v>4053</v>
      </c>
      <c r="E1871" s="432" t="s">
        <v>388</v>
      </c>
      <c r="F1871" s="433" t="s">
        <v>4075</v>
      </c>
      <c r="G1871" s="432" t="s">
        <v>381</v>
      </c>
      <c r="H1871" s="432" t="s">
        <v>2859</v>
      </c>
      <c r="I1871" s="432" t="s">
        <v>2859</v>
      </c>
      <c r="J1871" s="432" t="s">
        <v>2860</v>
      </c>
      <c r="K1871" s="432" t="s">
        <v>2861</v>
      </c>
      <c r="L1871" s="434">
        <v>199.97955290589127</v>
      </c>
      <c r="M1871" s="434">
        <v>73</v>
      </c>
      <c r="N1871" s="435">
        <v>14598.507362130063</v>
      </c>
    </row>
    <row r="1872" spans="1:14" ht="14.4" customHeight="1" x14ac:dyDescent="0.3">
      <c r="A1872" s="430" t="s">
        <v>3747</v>
      </c>
      <c r="B1872" s="431" t="s">
        <v>4032</v>
      </c>
      <c r="C1872" s="432" t="s">
        <v>3748</v>
      </c>
      <c r="D1872" s="433" t="s">
        <v>4053</v>
      </c>
      <c r="E1872" s="432" t="s">
        <v>388</v>
      </c>
      <c r="F1872" s="433" t="s">
        <v>4075</v>
      </c>
      <c r="G1872" s="432" t="s">
        <v>381</v>
      </c>
      <c r="H1872" s="432" t="s">
        <v>1700</v>
      </c>
      <c r="I1872" s="432" t="s">
        <v>1700</v>
      </c>
      <c r="J1872" s="432" t="s">
        <v>1701</v>
      </c>
      <c r="K1872" s="432" t="s">
        <v>1702</v>
      </c>
      <c r="L1872" s="434">
        <v>72.570000000000007</v>
      </c>
      <c r="M1872" s="434">
        <v>16</v>
      </c>
      <c r="N1872" s="435">
        <v>1161.1200000000001</v>
      </c>
    </row>
    <row r="1873" spans="1:14" ht="14.4" customHeight="1" x14ac:dyDescent="0.3">
      <c r="A1873" s="430" t="s">
        <v>3747</v>
      </c>
      <c r="B1873" s="431" t="s">
        <v>4032</v>
      </c>
      <c r="C1873" s="432" t="s">
        <v>3748</v>
      </c>
      <c r="D1873" s="433" t="s">
        <v>4053</v>
      </c>
      <c r="E1873" s="432" t="s">
        <v>388</v>
      </c>
      <c r="F1873" s="433" t="s">
        <v>4075</v>
      </c>
      <c r="G1873" s="432" t="s">
        <v>381</v>
      </c>
      <c r="H1873" s="432" t="s">
        <v>1703</v>
      </c>
      <c r="I1873" s="432" t="s">
        <v>1703</v>
      </c>
      <c r="J1873" s="432" t="s">
        <v>1704</v>
      </c>
      <c r="K1873" s="432" t="s">
        <v>1705</v>
      </c>
      <c r="L1873" s="434">
        <v>264.98999999999995</v>
      </c>
      <c r="M1873" s="434">
        <v>5</v>
      </c>
      <c r="N1873" s="435">
        <v>1324.9499999999998</v>
      </c>
    </row>
    <row r="1874" spans="1:14" ht="14.4" customHeight="1" x14ac:dyDescent="0.3">
      <c r="A1874" s="430" t="s">
        <v>3747</v>
      </c>
      <c r="B1874" s="431" t="s">
        <v>4032</v>
      </c>
      <c r="C1874" s="432" t="s">
        <v>3748</v>
      </c>
      <c r="D1874" s="433" t="s">
        <v>4053</v>
      </c>
      <c r="E1874" s="432" t="s">
        <v>388</v>
      </c>
      <c r="F1874" s="433" t="s">
        <v>4075</v>
      </c>
      <c r="G1874" s="432" t="s">
        <v>381</v>
      </c>
      <c r="H1874" s="432" t="s">
        <v>1706</v>
      </c>
      <c r="I1874" s="432" t="s">
        <v>1706</v>
      </c>
      <c r="J1874" s="432" t="s">
        <v>1707</v>
      </c>
      <c r="K1874" s="432" t="s">
        <v>1708</v>
      </c>
      <c r="L1874" s="434">
        <v>220.30000073136162</v>
      </c>
      <c r="M1874" s="434">
        <v>15</v>
      </c>
      <c r="N1874" s="435">
        <v>3304.5000109704242</v>
      </c>
    </row>
    <row r="1875" spans="1:14" ht="14.4" customHeight="1" x14ac:dyDescent="0.3">
      <c r="A1875" s="430" t="s">
        <v>3747</v>
      </c>
      <c r="B1875" s="431" t="s">
        <v>4032</v>
      </c>
      <c r="C1875" s="432" t="s">
        <v>3748</v>
      </c>
      <c r="D1875" s="433" t="s">
        <v>4053</v>
      </c>
      <c r="E1875" s="432" t="s">
        <v>388</v>
      </c>
      <c r="F1875" s="433" t="s">
        <v>4075</v>
      </c>
      <c r="G1875" s="432" t="s">
        <v>381</v>
      </c>
      <c r="H1875" s="432" t="s">
        <v>1712</v>
      </c>
      <c r="I1875" s="432" t="s">
        <v>1712</v>
      </c>
      <c r="J1875" s="432" t="s">
        <v>1713</v>
      </c>
      <c r="K1875" s="432" t="s">
        <v>1714</v>
      </c>
      <c r="L1875" s="434">
        <v>372.8</v>
      </c>
      <c r="M1875" s="434">
        <v>2</v>
      </c>
      <c r="N1875" s="435">
        <v>745.6</v>
      </c>
    </row>
    <row r="1876" spans="1:14" ht="14.4" customHeight="1" x14ac:dyDescent="0.3">
      <c r="A1876" s="430" t="s">
        <v>3747</v>
      </c>
      <c r="B1876" s="431" t="s">
        <v>4032</v>
      </c>
      <c r="C1876" s="432" t="s">
        <v>3748</v>
      </c>
      <c r="D1876" s="433" t="s">
        <v>4053</v>
      </c>
      <c r="E1876" s="432" t="s">
        <v>388</v>
      </c>
      <c r="F1876" s="433" t="s">
        <v>4075</v>
      </c>
      <c r="G1876" s="432" t="s">
        <v>381</v>
      </c>
      <c r="H1876" s="432" t="s">
        <v>3427</v>
      </c>
      <c r="I1876" s="432" t="s">
        <v>394</v>
      </c>
      <c r="J1876" s="432" t="s">
        <v>3428</v>
      </c>
      <c r="K1876" s="432"/>
      <c r="L1876" s="434">
        <v>250.28000000000003</v>
      </c>
      <c r="M1876" s="434">
        <v>1</v>
      </c>
      <c r="N1876" s="435">
        <v>250.28000000000003</v>
      </c>
    </row>
    <row r="1877" spans="1:14" ht="14.4" customHeight="1" x14ac:dyDescent="0.3">
      <c r="A1877" s="430" t="s">
        <v>3747</v>
      </c>
      <c r="B1877" s="431" t="s">
        <v>4032</v>
      </c>
      <c r="C1877" s="432" t="s">
        <v>3748</v>
      </c>
      <c r="D1877" s="433" t="s">
        <v>4053</v>
      </c>
      <c r="E1877" s="432" t="s">
        <v>388</v>
      </c>
      <c r="F1877" s="433" t="s">
        <v>4075</v>
      </c>
      <c r="G1877" s="432" t="s">
        <v>381</v>
      </c>
      <c r="H1877" s="432" t="s">
        <v>3838</v>
      </c>
      <c r="I1877" s="432" t="s">
        <v>3838</v>
      </c>
      <c r="J1877" s="432" t="s">
        <v>3839</v>
      </c>
      <c r="K1877" s="432" t="s">
        <v>3840</v>
      </c>
      <c r="L1877" s="434">
        <v>142.43957102151197</v>
      </c>
      <c r="M1877" s="434">
        <v>15</v>
      </c>
      <c r="N1877" s="435">
        <v>2136.5935653226793</v>
      </c>
    </row>
    <row r="1878" spans="1:14" ht="14.4" customHeight="1" x14ac:dyDescent="0.3">
      <c r="A1878" s="430" t="s">
        <v>3747</v>
      </c>
      <c r="B1878" s="431" t="s">
        <v>4032</v>
      </c>
      <c r="C1878" s="432" t="s">
        <v>3748</v>
      </c>
      <c r="D1878" s="433" t="s">
        <v>4053</v>
      </c>
      <c r="E1878" s="432" t="s">
        <v>388</v>
      </c>
      <c r="F1878" s="433" t="s">
        <v>4075</v>
      </c>
      <c r="G1878" s="432" t="s">
        <v>381</v>
      </c>
      <c r="H1878" s="432" t="s">
        <v>3432</v>
      </c>
      <c r="I1878" s="432" t="s">
        <v>3432</v>
      </c>
      <c r="J1878" s="432" t="s">
        <v>3345</v>
      </c>
      <c r="K1878" s="432" t="s">
        <v>1166</v>
      </c>
      <c r="L1878" s="434">
        <v>50.29666666666666</v>
      </c>
      <c r="M1878" s="434">
        <v>3</v>
      </c>
      <c r="N1878" s="435">
        <v>150.88999999999999</v>
      </c>
    </row>
    <row r="1879" spans="1:14" ht="14.4" customHeight="1" x14ac:dyDescent="0.3">
      <c r="A1879" s="430" t="s">
        <v>3747</v>
      </c>
      <c r="B1879" s="431" t="s">
        <v>4032</v>
      </c>
      <c r="C1879" s="432" t="s">
        <v>3748</v>
      </c>
      <c r="D1879" s="433" t="s">
        <v>4053</v>
      </c>
      <c r="E1879" s="432" t="s">
        <v>388</v>
      </c>
      <c r="F1879" s="433" t="s">
        <v>4075</v>
      </c>
      <c r="G1879" s="432" t="s">
        <v>381</v>
      </c>
      <c r="H1879" s="432" t="s">
        <v>3437</v>
      </c>
      <c r="I1879" s="432" t="s">
        <v>3438</v>
      </c>
      <c r="J1879" s="432" t="s">
        <v>3439</v>
      </c>
      <c r="K1879" s="432" t="s">
        <v>3440</v>
      </c>
      <c r="L1879" s="434">
        <v>66.400000000000006</v>
      </c>
      <c r="M1879" s="434">
        <v>1</v>
      </c>
      <c r="N1879" s="435">
        <v>66.400000000000006</v>
      </c>
    </row>
    <row r="1880" spans="1:14" ht="14.4" customHeight="1" x14ac:dyDescent="0.3">
      <c r="A1880" s="430" t="s">
        <v>3747</v>
      </c>
      <c r="B1880" s="431" t="s">
        <v>4032</v>
      </c>
      <c r="C1880" s="432" t="s">
        <v>3748</v>
      </c>
      <c r="D1880" s="433" t="s">
        <v>4053</v>
      </c>
      <c r="E1880" s="432" t="s">
        <v>388</v>
      </c>
      <c r="F1880" s="433" t="s">
        <v>4075</v>
      </c>
      <c r="G1880" s="432" t="s">
        <v>381</v>
      </c>
      <c r="H1880" s="432" t="s">
        <v>1742</v>
      </c>
      <c r="I1880" s="432" t="s">
        <v>1742</v>
      </c>
      <c r="J1880" s="432" t="s">
        <v>1743</v>
      </c>
      <c r="K1880" s="432" t="s">
        <v>1744</v>
      </c>
      <c r="L1880" s="434">
        <v>100.59969638242846</v>
      </c>
      <c r="M1880" s="434">
        <v>3</v>
      </c>
      <c r="N1880" s="435">
        <v>301.79908914728537</v>
      </c>
    </row>
    <row r="1881" spans="1:14" ht="14.4" customHeight="1" x14ac:dyDescent="0.3">
      <c r="A1881" s="430" t="s">
        <v>3747</v>
      </c>
      <c r="B1881" s="431" t="s">
        <v>4032</v>
      </c>
      <c r="C1881" s="432" t="s">
        <v>3748</v>
      </c>
      <c r="D1881" s="433" t="s">
        <v>4053</v>
      </c>
      <c r="E1881" s="432" t="s">
        <v>388</v>
      </c>
      <c r="F1881" s="433" t="s">
        <v>4075</v>
      </c>
      <c r="G1881" s="432" t="s">
        <v>381</v>
      </c>
      <c r="H1881" s="432" t="s">
        <v>3841</v>
      </c>
      <c r="I1881" s="432" t="s">
        <v>3841</v>
      </c>
      <c r="J1881" s="432" t="s">
        <v>3842</v>
      </c>
      <c r="K1881" s="432" t="s">
        <v>3843</v>
      </c>
      <c r="L1881" s="434">
        <v>71.099999999999994</v>
      </c>
      <c r="M1881" s="434">
        <v>1</v>
      </c>
      <c r="N1881" s="435">
        <v>71.099999999999994</v>
      </c>
    </row>
    <row r="1882" spans="1:14" ht="14.4" customHeight="1" x14ac:dyDescent="0.3">
      <c r="A1882" s="430" t="s">
        <v>3747</v>
      </c>
      <c r="B1882" s="431" t="s">
        <v>4032</v>
      </c>
      <c r="C1882" s="432" t="s">
        <v>3748</v>
      </c>
      <c r="D1882" s="433" t="s">
        <v>4053</v>
      </c>
      <c r="E1882" s="432" t="s">
        <v>388</v>
      </c>
      <c r="F1882" s="433" t="s">
        <v>4075</v>
      </c>
      <c r="G1882" s="432" t="s">
        <v>381</v>
      </c>
      <c r="H1882" s="432" t="s">
        <v>3844</v>
      </c>
      <c r="I1882" s="432" t="s">
        <v>3844</v>
      </c>
      <c r="J1882" s="432" t="s">
        <v>1722</v>
      </c>
      <c r="K1882" s="432" t="s">
        <v>3193</v>
      </c>
      <c r="L1882" s="434">
        <v>18.720000000000002</v>
      </c>
      <c r="M1882" s="434">
        <v>1</v>
      </c>
      <c r="N1882" s="435">
        <v>18.720000000000002</v>
      </c>
    </row>
    <row r="1883" spans="1:14" ht="14.4" customHeight="1" x14ac:dyDescent="0.3">
      <c r="A1883" s="430" t="s">
        <v>3747</v>
      </c>
      <c r="B1883" s="431" t="s">
        <v>4032</v>
      </c>
      <c r="C1883" s="432" t="s">
        <v>3748</v>
      </c>
      <c r="D1883" s="433" t="s">
        <v>4053</v>
      </c>
      <c r="E1883" s="432" t="s">
        <v>388</v>
      </c>
      <c r="F1883" s="433" t="s">
        <v>4075</v>
      </c>
      <c r="G1883" s="432" t="s">
        <v>381</v>
      </c>
      <c r="H1883" s="432" t="s">
        <v>3845</v>
      </c>
      <c r="I1883" s="432" t="s">
        <v>3845</v>
      </c>
      <c r="J1883" s="432" t="s">
        <v>3846</v>
      </c>
      <c r="K1883" s="432" t="s">
        <v>3847</v>
      </c>
      <c r="L1883" s="434">
        <v>33.006250000000001</v>
      </c>
      <c r="M1883" s="434">
        <v>32</v>
      </c>
      <c r="N1883" s="435">
        <v>1056.2</v>
      </c>
    </row>
    <row r="1884" spans="1:14" ht="14.4" customHeight="1" x14ac:dyDescent="0.3">
      <c r="A1884" s="430" t="s">
        <v>3747</v>
      </c>
      <c r="B1884" s="431" t="s">
        <v>4032</v>
      </c>
      <c r="C1884" s="432" t="s">
        <v>3748</v>
      </c>
      <c r="D1884" s="433" t="s">
        <v>4053</v>
      </c>
      <c r="E1884" s="432" t="s">
        <v>388</v>
      </c>
      <c r="F1884" s="433" t="s">
        <v>4075</v>
      </c>
      <c r="G1884" s="432" t="s">
        <v>381</v>
      </c>
      <c r="H1884" s="432" t="s">
        <v>3848</v>
      </c>
      <c r="I1884" s="432" t="s">
        <v>3848</v>
      </c>
      <c r="J1884" s="432" t="s">
        <v>3849</v>
      </c>
      <c r="K1884" s="432" t="s">
        <v>3850</v>
      </c>
      <c r="L1884" s="434">
        <v>71.430000000000007</v>
      </c>
      <c r="M1884" s="434">
        <v>1</v>
      </c>
      <c r="N1884" s="435">
        <v>71.430000000000007</v>
      </c>
    </row>
    <row r="1885" spans="1:14" ht="14.4" customHeight="1" x14ac:dyDescent="0.3">
      <c r="A1885" s="430" t="s">
        <v>3747</v>
      </c>
      <c r="B1885" s="431" t="s">
        <v>4032</v>
      </c>
      <c r="C1885" s="432" t="s">
        <v>3748</v>
      </c>
      <c r="D1885" s="433" t="s">
        <v>4053</v>
      </c>
      <c r="E1885" s="432" t="s">
        <v>388</v>
      </c>
      <c r="F1885" s="433" t="s">
        <v>4075</v>
      </c>
      <c r="G1885" s="432" t="s">
        <v>1764</v>
      </c>
      <c r="H1885" s="432" t="s">
        <v>1803</v>
      </c>
      <c r="I1885" s="432" t="s">
        <v>1804</v>
      </c>
      <c r="J1885" s="432" t="s">
        <v>1805</v>
      </c>
      <c r="K1885" s="432" t="s">
        <v>1806</v>
      </c>
      <c r="L1885" s="434">
        <v>721.20047736721142</v>
      </c>
      <c r="M1885" s="434">
        <v>24</v>
      </c>
      <c r="N1885" s="435">
        <v>17308.811456813073</v>
      </c>
    </row>
    <row r="1886" spans="1:14" ht="14.4" customHeight="1" x14ac:dyDescent="0.3">
      <c r="A1886" s="430" t="s">
        <v>3747</v>
      </c>
      <c r="B1886" s="431" t="s">
        <v>4032</v>
      </c>
      <c r="C1886" s="432" t="s">
        <v>3748</v>
      </c>
      <c r="D1886" s="433" t="s">
        <v>4053</v>
      </c>
      <c r="E1886" s="432" t="s">
        <v>388</v>
      </c>
      <c r="F1886" s="433" t="s">
        <v>4075</v>
      </c>
      <c r="G1886" s="432" t="s">
        <v>1764</v>
      </c>
      <c r="H1886" s="432" t="s">
        <v>1833</v>
      </c>
      <c r="I1886" s="432" t="s">
        <v>1834</v>
      </c>
      <c r="J1886" s="432" t="s">
        <v>1835</v>
      </c>
      <c r="K1886" s="432" t="s">
        <v>1836</v>
      </c>
      <c r="L1886" s="434">
        <v>79.939983082488823</v>
      </c>
      <c r="M1886" s="434">
        <v>16</v>
      </c>
      <c r="N1886" s="435">
        <v>1279.0397293198212</v>
      </c>
    </row>
    <row r="1887" spans="1:14" ht="14.4" customHeight="1" x14ac:dyDescent="0.3">
      <c r="A1887" s="430" t="s">
        <v>3747</v>
      </c>
      <c r="B1887" s="431" t="s">
        <v>4032</v>
      </c>
      <c r="C1887" s="432" t="s">
        <v>3748</v>
      </c>
      <c r="D1887" s="433" t="s">
        <v>4053</v>
      </c>
      <c r="E1887" s="432" t="s">
        <v>388</v>
      </c>
      <c r="F1887" s="433" t="s">
        <v>4075</v>
      </c>
      <c r="G1887" s="432" t="s">
        <v>1764</v>
      </c>
      <c r="H1887" s="432" t="s">
        <v>1859</v>
      </c>
      <c r="I1887" s="432" t="s">
        <v>1860</v>
      </c>
      <c r="J1887" s="432" t="s">
        <v>1861</v>
      </c>
      <c r="K1887" s="432" t="s">
        <v>873</v>
      </c>
      <c r="L1887" s="434">
        <v>46.989893824587867</v>
      </c>
      <c r="M1887" s="434">
        <v>40</v>
      </c>
      <c r="N1887" s="435">
        <v>1879.5957529835146</v>
      </c>
    </row>
    <row r="1888" spans="1:14" ht="14.4" customHeight="1" x14ac:dyDescent="0.3">
      <c r="A1888" s="430" t="s">
        <v>3747</v>
      </c>
      <c r="B1888" s="431" t="s">
        <v>4032</v>
      </c>
      <c r="C1888" s="432" t="s">
        <v>3748</v>
      </c>
      <c r="D1888" s="433" t="s">
        <v>4053</v>
      </c>
      <c r="E1888" s="432" t="s">
        <v>388</v>
      </c>
      <c r="F1888" s="433" t="s">
        <v>4075</v>
      </c>
      <c r="G1888" s="432" t="s">
        <v>1764</v>
      </c>
      <c r="H1888" s="432" t="s">
        <v>3851</v>
      </c>
      <c r="I1888" s="432" t="s">
        <v>3852</v>
      </c>
      <c r="J1888" s="432" t="s">
        <v>1861</v>
      </c>
      <c r="K1888" s="432" t="s">
        <v>2964</v>
      </c>
      <c r="L1888" s="434">
        <v>106.54</v>
      </c>
      <c r="M1888" s="434">
        <v>6</v>
      </c>
      <c r="N1888" s="435">
        <v>639.24</v>
      </c>
    </row>
    <row r="1889" spans="1:14" ht="14.4" customHeight="1" x14ac:dyDescent="0.3">
      <c r="A1889" s="430" t="s">
        <v>3747</v>
      </c>
      <c r="B1889" s="431" t="s">
        <v>4032</v>
      </c>
      <c r="C1889" s="432" t="s">
        <v>3748</v>
      </c>
      <c r="D1889" s="433" t="s">
        <v>4053</v>
      </c>
      <c r="E1889" s="432" t="s">
        <v>388</v>
      </c>
      <c r="F1889" s="433" t="s">
        <v>4075</v>
      </c>
      <c r="G1889" s="432" t="s">
        <v>1764</v>
      </c>
      <c r="H1889" s="432" t="s">
        <v>3853</v>
      </c>
      <c r="I1889" s="432" t="s">
        <v>3854</v>
      </c>
      <c r="J1889" s="432" t="s">
        <v>3533</v>
      </c>
      <c r="K1889" s="432" t="s">
        <v>757</v>
      </c>
      <c r="L1889" s="434">
        <v>51.840000000000025</v>
      </c>
      <c r="M1889" s="434">
        <v>1</v>
      </c>
      <c r="N1889" s="435">
        <v>51.840000000000025</v>
      </c>
    </row>
    <row r="1890" spans="1:14" ht="14.4" customHeight="1" x14ac:dyDescent="0.3">
      <c r="A1890" s="430" t="s">
        <v>3747</v>
      </c>
      <c r="B1890" s="431" t="s">
        <v>4032</v>
      </c>
      <c r="C1890" s="432" t="s">
        <v>3748</v>
      </c>
      <c r="D1890" s="433" t="s">
        <v>4053</v>
      </c>
      <c r="E1890" s="432" t="s">
        <v>388</v>
      </c>
      <c r="F1890" s="433" t="s">
        <v>4075</v>
      </c>
      <c r="G1890" s="432" t="s">
        <v>1764</v>
      </c>
      <c r="H1890" s="432" t="s">
        <v>1886</v>
      </c>
      <c r="I1890" s="432" t="s">
        <v>1887</v>
      </c>
      <c r="J1890" s="432" t="s">
        <v>1777</v>
      </c>
      <c r="K1890" s="432" t="s">
        <v>1888</v>
      </c>
      <c r="L1890" s="434">
        <v>129.33000000000001</v>
      </c>
      <c r="M1890" s="434">
        <v>2</v>
      </c>
      <c r="N1890" s="435">
        <v>258.66000000000003</v>
      </c>
    </row>
    <row r="1891" spans="1:14" ht="14.4" customHeight="1" x14ac:dyDescent="0.3">
      <c r="A1891" s="430" t="s">
        <v>3747</v>
      </c>
      <c r="B1891" s="431" t="s">
        <v>4032</v>
      </c>
      <c r="C1891" s="432" t="s">
        <v>3748</v>
      </c>
      <c r="D1891" s="433" t="s">
        <v>4053</v>
      </c>
      <c r="E1891" s="432" t="s">
        <v>388</v>
      </c>
      <c r="F1891" s="433" t="s">
        <v>4075</v>
      </c>
      <c r="G1891" s="432" t="s">
        <v>1764</v>
      </c>
      <c r="H1891" s="432" t="s">
        <v>1918</v>
      </c>
      <c r="I1891" s="432" t="s">
        <v>1919</v>
      </c>
      <c r="J1891" s="432" t="s">
        <v>1920</v>
      </c>
      <c r="K1891" s="432" t="s">
        <v>1921</v>
      </c>
      <c r="L1891" s="434">
        <v>49.373297853088225</v>
      </c>
      <c r="M1891" s="434">
        <v>15</v>
      </c>
      <c r="N1891" s="435">
        <v>740.59946779632332</v>
      </c>
    </row>
    <row r="1892" spans="1:14" ht="14.4" customHeight="1" x14ac:dyDescent="0.3">
      <c r="A1892" s="430" t="s">
        <v>3747</v>
      </c>
      <c r="B1892" s="431" t="s">
        <v>4032</v>
      </c>
      <c r="C1892" s="432" t="s">
        <v>3748</v>
      </c>
      <c r="D1892" s="433" t="s">
        <v>4053</v>
      </c>
      <c r="E1892" s="432" t="s">
        <v>388</v>
      </c>
      <c r="F1892" s="433" t="s">
        <v>4075</v>
      </c>
      <c r="G1892" s="432" t="s">
        <v>1764</v>
      </c>
      <c r="H1892" s="432" t="s">
        <v>3531</v>
      </c>
      <c r="I1892" s="432" t="s">
        <v>3532</v>
      </c>
      <c r="J1892" s="432" t="s">
        <v>3533</v>
      </c>
      <c r="K1892" s="432" t="s">
        <v>1882</v>
      </c>
      <c r="L1892" s="434">
        <v>155.52000000000004</v>
      </c>
      <c r="M1892" s="434">
        <v>4</v>
      </c>
      <c r="N1892" s="435">
        <v>622.08000000000015</v>
      </c>
    </row>
    <row r="1893" spans="1:14" ht="14.4" customHeight="1" x14ac:dyDescent="0.3">
      <c r="A1893" s="430" t="s">
        <v>3747</v>
      </c>
      <c r="B1893" s="431" t="s">
        <v>4032</v>
      </c>
      <c r="C1893" s="432" t="s">
        <v>3748</v>
      </c>
      <c r="D1893" s="433" t="s">
        <v>4053</v>
      </c>
      <c r="E1893" s="432" t="s">
        <v>388</v>
      </c>
      <c r="F1893" s="433" t="s">
        <v>4075</v>
      </c>
      <c r="G1893" s="432" t="s">
        <v>1764</v>
      </c>
      <c r="H1893" s="432" t="s">
        <v>3540</v>
      </c>
      <c r="I1893" s="432" t="s">
        <v>3541</v>
      </c>
      <c r="J1893" s="432" t="s">
        <v>1861</v>
      </c>
      <c r="K1893" s="432" t="s">
        <v>3542</v>
      </c>
      <c r="L1893" s="434">
        <v>61.66</v>
      </c>
      <c r="M1893" s="434">
        <v>16</v>
      </c>
      <c r="N1893" s="435">
        <v>986.56</v>
      </c>
    </row>
    <row r="1894" spans="1:14" ht="14.4" customHeight="1" x14ac:dyDescent="0.3">
      <c r="A1894" s="430" t="s">
        <v>3747</v>
      </c>
      <c r="B1894" s="431" t="s">
        <v>4032</v>
      </c>
      <c r="C1894" s="432" t="s">
        <v>3748</v>
      </c>
      <c r="D1894" s="433" t="s">
        <v>4053</v>
      </c>
      <c r="E1894" s="432" t="s">
        <v>388</v>
      </c>
      <c r="F1894" s="433" t="s">
        <v>4075</v>
      </c>
      <c r="G1894" s="432" t="s">
        <v>1764</v>
      </c>
      <c r="H1894" s="432" t="s">
        <v>3855</v>
      </c>
      <c r="I1894" s="432" t="s">
        <v>3856</v>
      </c>
      <c r="J1894" s="432" t="s">
        <v>1773</v>
      </c>
      <c r="K1894" s="432" t="s">
        <v>3857</v>
      </c>
      <c r="L1894" s="434">
        <v>233.12999999999994</v>
      </c>
      <c r="M1894" s="434">
        <v>1</v>
      </c>
      <c r="N1894" s="435">
        <v>233.12999999999994</v>
      </c>
    </row>
    <row r="1895" spans="1:14" ht="14.4" customHeight="1" x14ac:dyDescent="0.3">
      <c r="A1895" s="430" t="s">
        <v>3747</v>
      </c>
      <c r="B1895" s="431" t="s">
        <v>4032</v>
      </c>
      <c r="C1895" s="432" t="s">
        <v>3748</v>
      </c>
      <c r="D1895" s="433" t="s">
        <v>4053</v>
      </c>
      <c r="E1895" s="432" t="s">
        <v>388</v>
      </c>
      <c r="F1895" s="433" t="s">
        <v>4075</v>
      </c>
      <c r="G1895" s="432" t="s">
        <v>1764</v>
      </c>
      <c r="H1895" s="432" t="s">
        <v>2664</v>
      </c>
      <c r="I1895" s="432" t="s">
        <v>2665</v>
      </c>
      <c r="J1895" s="432" t="s">
        <v>2666</v>
      </c>
      <c r="K1895" s="432" t="s">
        <v>2667</v>
      </c>
      <c r="L1895" s="434">
        <v>101.11000000000003</v>
      </c>
      <c r="M1895" s="434">
        <v>1</v>
      </c>
      <c r="N1895" s="435">
        <v>101.11000000000003</v>
      </c>
    </row>
    <row r="1896" spans="1:14" ht="14.4" customHeight="1" x14ac:dyDescent="0.3">
      <c r="A1896" s="430" t="s">
        <v>3747</v>
      </c>
      <c r="B1896" s="431" t="s">
        <v>4032</v>
      </c>
      <c r="C1896" s="432" t="s">
        <v>3748</v>
      </c>
      <c r="D1896" s="433" t="s">
        <v>4053</v>
      </c>
      <c r="E1896" s="432" t="s">
        <v>388</v>
      </c>
      <c r="F1896" s="433" t="s">
        <v>4075</v>
      </c>
      <c r="G1896" s="432" t="s">
        <v>1764</v>
      </c>
      <c r="H1896" s="432" t="s">
        <v>3858</v>
      </c>
      <c r="I1896" s="432" t="s">
        <v>3859</v>
      </c>
      <c r="J1896" s="432" t="s">
        <v>3860</v>
      </c>
      <c r="K1896" s="432" t="s">
        <v>3861</v>
      </c>
      <c r="L1896" s="434">
        <v>37.490000000000016</v>
      </c>
      <c r="M1896" s="434">
        <v>6</v>
      </c>
      <c r="N1896" s="435">
        <v>224.94000000000011</v>
      </c>
    </row>
    <row r="1897" spans="1:14" ht="14.4" customHeight="1" x14ac:dyDescent="0.3">
      <c r="A1897" s="430" t="s">
        <v>3747</v>
      </c>
      <c r="B1897" s="431" t="s">
        <v>4032</v>
      </c>
      <c r="C1897" s="432" t="s">
        <v>3748</v>
      </c>
      <c r="D1897" s="433" t="s">
        <v>4053</v>
      </c>
      <c r="E1897" s="432" t="s">
        <v>388</v>
      </c>
      <c r="F1897" s="433" t="s">
        <v>4075</v>
      </c>
      <c r="G1897" s="432" t="s">
        <v>1764</v>
      </c>
      <c r="H1897" s="432" t="s">
        <v>2027</v>
      </c>
      <c r="I1897" s="432" t="s">
        <v>2028</v>
      </c>
      <c r="J1897" s="432" t="s">
        <v>2029</v>
      </c>
      <c r="K1897" s="432" t="s">
        <v>2030</v>
      </c>
      <c r="L1897" s="434">
        <v>70.039999999999992</v>
      </c>
      <c r="M1897" s="434">
        <v>1</v>
      </c>
      <c r="N1897" s="435">
        <v>70.039999999999992</v>
      </c>
    </row>
    <row r="1898" spans="1:14" ht="14.4" customHeight="1" x14ac:dyDescent="0.3">
      <c r="A1898" s="430" t="s">
        <v>3747</v>
      </c>
      <c r="B1898" s="431" t="s">
        <v>4032</v>
      </c>
      <c r="C1898" s="432" t="s">
        <v>3748</v>
      </c>
      <c r="D1898" s="433" t="s">
        <v>4053</v>
      </c>
      <c r="E1898" s="432" t="s">
        <v>388</v>
      </c>
      <c r="F1898" s="433" t="s">
        <v>4075</v>
      </c>
      <c r="G1898" s="432" t="s">
        <v>1764</v>
      </c>
      <c r="H1898" s="432" t="s">
        <v>2046</v>
      </c>
      <c r="I1898" s="432" t="s">
        <v>2046</v>
      </c>
      <c r="J1898" s="432" t="s">
        <v>2047</v>
      </c>
      <c r="K1898" s="432" t="s">
        <v>2048</v>
      </c>
      <c r="L1898" s="434">
        <v>168.20746987065434</v>
      </c>
      <c r="M1898" s="434">
        <v>16</v>
      </c>
      <c r="N1898" s="435">
        <v>2691.3195179304694</v>
      </c>
    </row>
    <row r="1899" spans="1:14" ht="14.4" customHeight="1" x14ac:dyDescent="0.3">
      <c r="A1899" s="430" t="s">
        <v>3747</v>
      </c>
      <c r="B1899" s="431" t="s">
        <v>4032</v>
      </c>
      <c r="C1899" s="432" t="s">
        <v>3748</v>
      </c>
      <c r="D1899" s="433" t="s">
        <v>4053</v>
      </c>
      <c r="E1899" s="432" t="s">
        <v>388</v>
      </c>
      <c r="F1899" s="433" t="s">
        <v>4075</v>
      </c>
      <c r="G1899" s="432" t="s">
        <v>1764</v>
      </c>
      <c r="H1899" s="432" t="s">
        <v>2691</v>
      </c>
      <c r="I1899" s="432" t="s">
        <v>2691</v>
      </c>
      <c r="J1899" s="432" t="s">
        <v>2692</v>
      </c>
      <c r="K1899" s="432" t="s">
        <v>2693</v>
      </c>
      <c r="L1899" s="434">
        <v>273.89982109381378</v>
      </c>
      <c r="M1899" s="434">
        <v>31</v>
      </c>
      <c r="N1899" s="435">
        <v>8490.8944539082277</v>
      </c>
    </row>
    <row r="1900" spans="1:14" ht="14.4" customHeight="1" x14ac:dyDescent="0.3">
      <c r="A1900" s="430" t="s">
        <v>3747</v>
      </c>
      <c r="B1900" s="431" t="s">
        <v>4032</v>
      </c>
      <c r="C1900" s="432" t="s">
        <v>3748</v>
      </c>
      <c r="D1900" s="433" t="s">
        <v>4053</v>
      </c>
      <c r="E1900" s="432" t="s">
        <v>388</v>
      </c>
      <c r="F1900" s="433" t="s">
        <v>4075</v>
      </c>
      <c r="G1900" s="432" t="s">
        <v>1764</v>
      </c>
      <c r="H1900" s="432" t="s">
        <v>3862</v>
      </c>
      <c r="I1900" s="432" t="s">
        <v>3862</v>
      </c>
      <c r="J1900" s="432" t="s">
        <v>3863</v>
      </c>
      <c r="K1900" s="432" t="s">
        <v>3864</v>
      </c>
      <c r="L1900" s="434">
        <v>57.696228695811023</v>
      </c>
      <c r="M1900" s="434">
        <v>7</v>
      </c>
      <c r="N1900" s="435">
        <v>403.87360087067714</v>
      </c>
    </row>
    <row r="1901" spans="1:14" ht="14.4" customHeight="1" x14ac:dyDescent="0.3">
      <c r="A1901" s="430" t="s">
        <v>3747</v>
      </c>
      <c r="B1901" s="431" t="s">
        <v>4032</v>
      </c>
      <c r="C1901" s="432" t="s">
        <v>3748</v>
      </c>
      <c r="D1901" s="433" t="s">
        <v>4053</v>
      </c>
      <c r="E1901" s="432" t="s">
        <v>388</v>
      </c>
      <c r="F1901" s="433" t="s">
        <v>4075</v>
      </c>
      <c r="G1901" s="432" t="s">
        <v>1764</v>
      </c>
      <c r="H1901" s="432" t="s">
        <v>2049</v>
      </c>
      <c r="I1901" s="432" t="s">
        <v>2049</v>
      </c>
      <c r="J1901" s="432" t="s">
        <v>2029</v>
      </c>
      <c r="K1901" s="432" t="s">
        <v>2050</v>
      </c>
      <c r="L1901" s="434">
        <v>140.08966863076265</v>
      </c>
      <c r="M1901" s="434">
        <v>6</v>
      </c>
      <c r="N1901" s="435">
        <v>840.53801178457581</v>
      </c>
    </row>
    <row r="1902" spans="1:14" ht="14.4" customHeight="1" x14ac:dyDescent="0.3">
      <c r="A1902" s="430" t="s">
        <v>3747</v>
      </c>
      <c r="B1902" s="431" t="s">
        <v>4032</v>
      </c>
      <c r="C1902" s="432" t="s">
        <v>3748</v>
      </c>
      <c r="D1902" s="433" t="s">
        <v>4053</v>
      </c>
      <c r="E1902" s="432" t="s">
        <v>388</v>
      </c>
      <c r="F1902" s="433" t="s">
        <v>4075</v>
      </c>
      <c r="G1902" s="432" t="s">
        <v>1764</v>
      </c>
      <c r="H1902" s="432" t="s">
        <v>2051</v>
      </c>
      <c r="I1902" s="432" t="s">
        <v>2051</v>
      </c>
      <c r="J1902" s="432" t="s">
        <v>1839</v>
      </c>
      <c r="K1902" s="432" t="s">
        <v>2052</v>
      </c>
      <c r="L1902" s="434">
        <v>1106.26</v>
      </c>
      <c r="M1902" s="434">
        <v>3</v>
      </c>
      <c r="N1902" s="435">
        <v>3318.7799999999997</v>
      </c>
    </row>
    <row r="1903" spans="1:14" ht="14.4" customHeight="1" x14ac:dyDescent="0.3">
      <c r="A1903" s="430" t="s">
        <v>3747</v>
      </c>
      <c r="B1903" s="431" t="s">
        <v>4032</v>
      </c>
      <c r="C1903" s="432" t="s">
        <v>3748</v>
      </c>
      <c r="D1903" s="433" t="s">
        <v>4053</v>
      </c>
      <c r="E1903" s="432" t="s">
        <v>388</v>
      </c>
      <c r="F1903" s="433" t="s">
        <v>4075</v>
      </c>
      <c r="G1903" s="432" t="s">
        <v>1764</v>
      </c>
      <c r="H1903" s="432" t="s">
        <v>2053</v>
      </c>
      <c r="I1903" s="432" t="s">
        <v>2053</v>
      </c>
      <c r="J1903" s="432" t="s">
        <v>1805</v>
      </c>
      <c r="K1903" s="432" t="s">
        <v>2054</v>
      </c>
      <c r="L1903" s="434">
        <v>408.94969041676285</v>
      </c>
      <c r="M1903" s="434">
        <v>51</v>
      </c>
      <c r="N1903" s="435">
        <v>20856.434211254906</v>
      </c>
    </row>
    <row r="1904" spans="1:14" ht="14.4" customHeight="1" x14ac:dyDescent="0.3">
      <c r="A1904" s="430" t="s">
        <v>3747</v>
      </c>
      <c r="B1904" s="431" t="s">
        <v>4032</v>
      </c>
      <c r="C1904" s="432" t="s">
        <v>3748</v>
      </c>
      <c r="D1904" s="433" t="s">
        <v>4053</v>
      </c>
      <c r="E1904" s="432" t="s">
        <v>388</v>
      </c>
      <c r="F1904" s="433" t="s">
        <v>4075</v>
      </c>
      <c r="G1904" s="432" t="s">
        <v>1764</v>
      </c>
      <c r="H1904" s="432" t="s">
        <v>3865</v>
      </c>
      <c r="I1904" s="432" t="s">
        <v>3865</v>
      </c>
      <c r="J1904" s="432" t="s">
        <v>2073</v>
      </c>
      <c r="K1904" s="432" t="s">
        <v>3866</v>
      </c>
      <c r="L1904" s="434">
        <v>21.619999999999997</v>
      </c>
      <c r="M1904" s="434">
        <v>2</v>
      </c>
      <c r="N1904" s="435">
        <v>43.239999999999995</v>
      </c>
    </row>
    <row r="1905" spans="1:14" ht="14.4" customHeight="1" x14ac:dyDescent="0.3">
      <c r="A1905" s="430" t="s">
        <v>3747</v>
      </c>
      <c r="B1905" s="431" t="s">
        <v>4032</v>
      </c>
      <c r="C1905" s="432" t="s">
        <v>3748</v>
      </c>
      <c r="D1905" s="433" t="s">
        <v>4053</v>
      </c>
      <c r="E1905" s="432" t="s">
        <v>388</v>
      </c>
      <c r="F1905" s="433" t="s">
        <v>4075</v>
      </c>
      <c r="G1905" s="432" t="s">
        <v>1764</v>
      </c>
      <c r="H1905" s="432" t="s">
        <v>2055</v>
      </c>
      <c r="I1905" s="432" t="s">
        <v>2055</v>
      </c>
      <c r="J1905" s="432" t="s">
        <v>2056</v>
      </c>
      <c r="K1905" s="432" t="s">
        <v>2057</v>
      </c>
      <c r="L1905" s="434">
        <v>67.7582394722575</v>
      </c>
      <c r="M1905" s="434">
        <v>990</v>
      </c>
      <c r="N1905" s="435">
        <v>67080.657077534925</v>
      </c>
    </row>
    <row r="1906" spans="1:14" ht="14.4" customHeight="1" x14ac:dyDescent="0.3">
      <c r="A1906" s="430" t="s">
        <v>3747</v>
      </c>
      <c r="B1906" s="431" t="s">
        <v>4032</v>
      </c>
      <c r="C1906" s="432" t="s">
        <v>3748</v>
      </c>
      <c r="D1906" s="433" t="s">
        <v>4053</v>
      </c>
      <c r="E1906" s="432" t="s">
        <v>388</v>
      </c>
      <c r="F1906" s="433" t="s">
        <v>4075</v>
      </c>
      <c r="G1906" s="432" t="s">
        <v>1764</v>
      </c>
      <c r="H1906" s="432" t="s">
        <v>2059</v>
      </c>
      <c r="I1906" s="432" t="s">
        <v>2059</v>
      </c>
      <c r="J1906" s="432" t="s">
        <v>1805</v>
      </c>
      <c r="K1906" s="432" t="s">
        <v>2052</v>
      </c>
      <c r="L1906" s="434">
        <v>630.66021448000447</v>
      </c>
      <c r="M1906" s="434">
        <v>42</v>
      </c>
      <c r="N1906" s="435">
        <v>26487.72900816019</v>
      </c>
    </row>
    <row r="1907" spans="1:14" ht="14.4" customHeight="1" x14ac:dyDescent="0.3">
      <c r="A1907" s="430" t="s">
        <v>3747</v>
      </c>
      <c r="B1907" s="431" t="s">
        <v>4032</v>
      </c>
      <c r="C1907" s="432" t="s">
        <v>3748</v>
      </c>
      <c r="D1907" s="433" t="s">
        <v>4053</v>
      </c>
      <c r="E1907" s="432" t="s">
        <v>388</v>
      </c>
      <c r="F1907" s="433" t="s">
        <v>4075</v>
      </c>
      <c r="G1907" s="432" t="s">
        <v>1764</v>
      </c>
      <c r="H1907" s="432" t="s">
        <v>2060</v>
      </c>
      <c r="I1907" s="432" t="s">
        <v>2060</v>
      </c>
      <c r="J1907" s="432" t="s">
        <v>1839</v>
      </c>
      <c r="K1907" s="432" t="s">
        <v>2061</v>
      </c>
      <c r="L1907" s="434">
        <v>1895.7700000000002</v>
      </c>
      <c r="M1907" s="434">
        <v>1</v>
      </c>
      <c r="N1907" s="435">
        <v>1895.7700000000002</v>
      </c>
    </row>
    <row r="1908" spans="1:14" ht="14.4" customHeight="1" x14ac:dyDescent="0.3">
      <c r="A1908" s="430" t="s">
        <v>3747</v>
      </c>
      <c r="B1908" s="431" t="s">
        <v>4032</v>
      </c>
      <c r="C1908" s="432" t="s">
        <v>3748</v>
      </c>
      <c r="D1908" s="433" t="s">
        <v>4053</v>
      </c>
      <c r="E1908" s="432" t="s">
        <v>388</v>
      </c>
      <c r="F1908" s="433" t="s">
        <v>4075</v>
      </c>
      <c r="G1908" s="432" t="s">
        <v>1764</v>
      </c>
      <c r="H1908" s="432" t="s">
        <v>2062</v>
      </c>
      <c r="I1908" s="432" t="s">
        <v>2062</v>
      </c>
      <c r="J1908" s="432" t="s">
        <v>1805</v>
      </c>
      <c r="K1908" s="432" t="s">
        <v>2061</v>
      </c>
      <c r="L1908" s="434">
        <v>913.65</v>
      </c>
      <c r="M1908" s="434">
        <v>5</v>
      </c>
      <c r="N1908" s="435">
        <v>4568.25</v>
      </c>
    </row>
    <row r="1909" spans="1:14" ht="14.4" customHeight="1" x14ac:dyDescent="0.3">
      <c r="A1909" s="430" t="s">
        <v>3747</v>
      </c>
      <c r="B1909" s="431" t="s">
        <v>4032</v>
      </c>
      <c r="C1909" s="432" t="s">
        <v>3748</v>
      </c>
      <c r="D1909" s="433" t="s">
        <v>4053</v>
      </c>
      <c r="E1909" s="432" t="s">
        <v>388</v>
      </c>
      <c r="F1909" s="433" t="s">
        <v>4075</v>
      </c>
      <c r="G1909" s="432" t="s">
        <v>1764</v>
      </c>
      <c r="H1909" s="432" t="s">
        <v>2067</v>
      </c>
      <c r="I1909" s="432" t="s">
        <v>2067</v>
      </c>
      <c r="J1909" s="432" t="s">
        <v>1820</v>
      </c>
      <c r="K1909" s="432" t="s">
        <v>2068</v>
      </c>
      <c r="L1909" s="434">
        <v>154.30999999999997</v>
      </c>
      <c r="M1909" s="434">
        <v>3</v>
      </c>
      <c r="N1909" s="435">
        <v>462.92999999999995</v>
      </c>
    </row>
    <row r="1910" spans="1:14" ht="14.4" customHeight="1" x14ac:dyDescent="0.3">
      <c r="A1910" s="430" t="s">
        <v>3747</v>
      </c>
      <c r="B1910" s="431" t="s">
        <v>4032</v>
      </c>
      <c r="C1910" s="432" t="s">
        <v>3748</v>
      </c>
      <c r="D1910" s="433" t="s">
        <v>4053</v>
      </c>
      <c r="E1910" s="432" t="s">
        <v>388</v>
      </c>
      <c r="F1910" s="433" t="s">
        <v>4075</v>
      </c>
      <c r="G1910" s="432" t="s">
        <v>1764</v>
      </c>
      <c r="H1910" s="432" t="s">
        <v>2072</v>
      </c>
      <c r="I1910" s="432" t="s">
        <v>2072</v>
      </c>
      <c r="J1910" s="432" t="s">
        <v>2073</v>
      </c>
      <c r="K1910" s="432" t="s">
        <v>2074</v>
      </c>
      <c r="L1910" s="434">
        <v>77.149999778762947</v>
      </c>
      <c r="M1910" s="434">
        <v>15</v>
      </c>
      <c r="N1910" s="435">
        <v>1157.2499966814441</v>
      </c>
    </row>
    <row r="1911" spans="1:14" ht="14.4" customHeight="1" x14ac:dyDescent="0.3">
      <c r="A1911" s="430" t="s">
        <v>3747</v>
      </c>
      <c r="B1911" s="431" t="s">
        <v>4032</v>
      </c>
      <c r="C1911" s="432" t="s">
        <v>3748</v>
      </c>
      <c r="D1911" s="433" t="s">
        <v>4053</v>
      </c>
      <c r="E1911" s="432" t="s">
        <v>559</v>
      </c>
      <c r="F1911" s="433" t="s">
        <v>4076</v>
      </c>
      <c r="G1911" s="432" t="s">
        <v>381</v>
      </c>
      <c r="H1911" s="432" t="s">
        <v>2745</v>
      </c>
      <c r="I1911" s="432" t="s">
        <v>2746</v>
      </c>
      <c r="J1911" s="432" t="s">
        <v>2747</v>
      </c>
      <c r="K1911" s="432" t="s">
        <v>2748</v>
      </c>
      <c r="L1911" s="434">
        <v>25.629999999999995</v>
      </c>
      <c r="M1911" s="434">
        <v>3</v>
      </c>
      <c r="N1911" s="435">
        <v>76.889999999999986</v>
      </c>
    </row>
    <row r="1912" spans="1:14" ht="14.4" customHeight="1" x14ac:dyDescent="0.3">
      <c r="A1912" s="430" t="s">
        <v>3747</v>
      </c>
      <c r="B1912" s="431" t="s">
        <v>4032</v>
      </c>
      <c r="C1912" s="432" t="s">
        <v>3748</v>
      </c>
      <c r="D1912" s="433" t="s">
        <v>4053</v>
      </c>
      <c r="E1912" s="432" t="s">
        <v>559</v>
      </c>
      <c r="F1912" s="433" t="s">
        <v>4076</v>
      </c>
      <c r="G1912" s="432" t="s">
        <v>381</v>
      </c>
      <c r="H1912" s="432" t="s">
        <v>2135</v>
      </c>
      <c r="I1912" s="432" t="s">
        <v>2136</v>
      </c>
      <c r="J1912" s="432" t="s">
        <v>2137</v>
      </c>
      <c r="K1912" s="432" t="s">
        <v>2138</v>
      </c>
      <c r="L1912" s="434">
        <v>31.889999999999997</v>
      </c>
      <c r="M1912" s="434">
        <v>8</v>
      </c>
      <c r="N1912" s="435">
        <v>255.11999999999998</v>
      </c>
    </row>
    <row r="1913" spans="1:14" ht="14.4" customHeight="1" x14ac:dyDescent="0.3">
      <c r="A1913" s="430" t="s">
        <v>3747</v>
      </c>
      <c r="B1913" s="431" t="s">
        <v>4032</v>
      </c>
      <c r="C1913" s="432" t="s">
        <v>3748</v>
      </c>
      <c r="D1913" s="433" t="s">
        <v>4053</v>
      </c>
      <c r="E1913" s="432" t="s">
        <v>559</v>
      </c>
      <c r="F1913" s="433" t="s">
        <v>4076</v>
      </c>
      <c r="G1913" s="432" t="s">
        <v>381</v>
      </c>
      <c r="H1913" s="432" t="s">
        <v>2139</v>
      </c>
      <c r="I1913" s="432" t="s">
        <v>2140</v>
      </c>
      <c r="J1913" s="432" t="s">
        <v>2141</v>
      </c>
      <c r="K1913" s="432" t="s">
        <v>2142</v>
      </c>
      <c r="L1913" s="434">
        <v>23.664999999999999</v>
      </c>
      <c r="M1913" s="434">
        <v>10</v>
      </c>
      <c r="N1913" s="435">
        <v>236.64999999999998</v>
      </c>
    </row>
    <row r="1914" spans="1:14" ht="14.4" customHeight="1" x14ac:dyDescent="0.3">
      <c r="A1914" s="430" t="s">
        <v>3747</v>
      </c>
      <c r="B1914" s="431" t="s">
        <v>4032</v>
      </c>
      <c r="C1914" s="432" t="s">
        <v>3748</v>
      </c>
      <c r="D1914" s="433" t="s">
        <v>4053</v>
      </c>
      <c r="E1914" s="432" t="s">
        <v>559</v>
      </c>
      <c r="F1914" s="433" t="s">
        <v>4076</v>
      </c>
      <c r="G1914" s="432" t="s">
        <v>381</v>
      </c>
      <c r="H1914" s="432" t="s">
        <v>2150</v>
      </c>
      <c r="I1914" s="432" t="s">
        <v>2151</v>
      </c>
      <c r="J1914" s="432" t="s">
        <v>2152</v>
      </c>
      <c r="K1914" s="432" t="s">
        <v>2153</v>
      </c>
      <c r="L1914" s="434">
        <v>127.6964742487466</v>
      </c>
      <c r="M1914" s="434">
        <v>12</v>
      </c>
      <c r="N1914" s="435">
        <v>1532.3576909849592</v>
      </c>
    </row>
    <row r="1915" spans="1:14" ht="14.4" customHeight="1" x14ac:dyDescent="0.3">
      <c r="A1915" s="430" t="s">
        <v>3747</v>
      </c>
      <c r="B1915" s="431" t="s">
        <v>4032</v>
      </c>
      <c r="C1915" s="432" t="s">
        <v>3748</v>
      </c>
      <c r="D1915" s="433" t="s">
        <v>4053</v>
      </c>
      <c r="E1915" s="432" t="s">
        <v>559</v>
      </c>
      <c r="F1915" s="433" t="s">
        <v>4076</v>
      </c>
      <c r="G1915" s="432" t="s">
        <v>381</v>
      </c>
      <c r="H1915" s="432" t="s">
        <v>2158</v>
      </c>
      <c r="I1915" s="432" t="s">
        <v>2159</v>
      </c>
      <c r="J1915" s="432" t="s">
        <v>2160</v>
      </c>
      <c r="K1915" s="432" t="s">
        <v>2161</v>
      </c>
      <c r="L1915" s="434">
        <v>162.54393060491844</v>
      </c>
      <c r="M1915" s="434">
        <v>48.600000000000023</v>
      </c>
      <c r="N1915" s="435">
        <v>7899.6350273990402</v>
      </c>
    </row>
    <row r="1916" spans="1:14" ht="14.4" customHeight="1" x14ac:dyDescent="0.3">
      <c r="A1916" s="430" t="s">
        <v>3747</v>
      </c>
      <c r="B1916" s="431" t="s">
        <v>4032</v>
      </c>
      <c r="C1916" s="432" t="s">
        <v>3748</v>
      </c>
      <c r="D1916" s="433" t="s">
        <v>4053</v>
      </c>
      <c r="E1916" s="432" t="s">
        <v>559</v>
      </c>
      <c r="F1916" s="433" t="s">
        <v>4076</v>
      </c>
      <c r="G1916" s="432" t="s">
        <v>381</v>
      </c>
      <c r="H1916" s="432" t="s">
        <v>3867</v>
      </c>
      <c r="I1916" s="432" t="s">
        <v>3868</v>
      </c>
      <c r="J1916" s="432" t="s">
        <v>3869</v>
      </c>
      <c r="K1916" s="432" t="s">
        <v>2756</v>
      </c>
      <c r="L1916" s="434">
        <v>63.666507590528283</v>
      </c>
      <c r="M1916" s="434">
        <v>3</v>
      </c>
      <c r="N1916" s="435">
        <v>190.99952277158485</v>
      </c>
    </row>
    <row r="1917" spans="1:14" ht="14.4" customHeight="1" x14ac:dyDescent="0.3">
      <c r="A1917" s="430" t="s">
        <v>3747</v>
      </c>
      <c r="B1917" s="431" t="s">
        <v>4032</v>
      </c>
      <c r="C1917" s="432" t="s">
        <v>3748</v>
      </c>
      <c r="D1917" s="433" t="s">
        <v>4053</v>
      </c>
      <c r="E1917" s="432" t="s">
        <v>559</v>
      </c>
      <c r="F1917" s="433" t="s">
        <v>4076</v>
      </c>
      <c r="G1917" s="432" t="s">
        <v>381</v>
      </c>
      <c r="H1917" s="432" t="s">
        <v>3659</v>
      </c>
      <c r="I1917" s="432" t="s">
        <v>3660</v>
      </c>
      <c r="J1917" s="432" t="s">
        <v>2133</v>
      </c>
      <c r="K1917" s="432" t="s">
        <v>3661</v>
      </c>
      <c r="L1917" s="434">
        <v>48.369825722754186</v>
      </c>
      <c r="M1917" s="434">
        <v>2</v>
      </c>
      <c r="N1917" s="435">
        <v>96.739651445508372</v>
      </c>
    </row>
    <row r="1918" spans="1:14" ht="14.4" customHeight="1" x14ac:dyDescent="0.3">
      <c r="A1918" s="430" t="s">
        <v>3747</v>
      </c>
      <c r="B1918" s="431" t="s">
        <v>4032</v>
      </c>
      <c r="C1918" s="432" t="s">
        <v>3748</v>
      </c>
      <c r="D1918" s="433" t="s">
        <v>4053</v>
      </c>
      <c r="E1918" s="432" t="s">
        <v>559</v>
      </c>
      <c r="F1918" s="433" t="s">
        <v>4076</v>
      </c>
      <c r="G1918" s="432" t="s">
        <v>381</v>
      </c>
      <c r="H1918" s="432" t="s">
        <v>564</v>
      </c>
      <c r="I1918" s="432" t="s">
        <v>565</v>
      </c>
      <c r="J1918" s="432" t="s">
        <v>566</v>
      </c>
      <c r="K1918" s="432" t="s">
        <v>567</v>
      </c>
      <c r="L1918" s="434">
        <v>88.209946067304273</v>
      </c>
      <c r="M1918" s="434">
        <v>7</v>
      </c>
      <c r="N1918" s="435">
        <v>617.46962247112992</v>
      </c>
    </row>
    <row r="1919" spans="1:14" ht="14.4" customHeight="1" x14ac:dyDescent="0.3">
      <c r="A1919" s="430" t="s">
        <v>3747</v>
      </c>
      <c r="B1919" s="431" t="s">
        <v>4032</v>
      </c>
      <c r="C1919" s="432" t="s">
        <v>3748</v>
      </c>
      <c r="D1919" s="433" t="s">
        <v>4053</v>
      </c>
      <c r="E1919" s="432" t="s">
        <v>559</v>
      </c>
      <c r="F1919" s="433" t="s">
        <v>4076</v>
      </c>
      <c r="G1919" s="432" t="s">
        <v>381</v>
      </c>
      <c r="H1919" s="432" t="s">
        <v>3870</v>
      </c>
      <c r="I1919" s="432" t="s">
        <v>3871</v>
      </c>
      <c r="J1919" s="432" t="s">
        <v>566</v>
      </c>
      <c r="K1919" s="432" t="s">
        <v>3872</v>
      </c>
      <c r="L1919" s="434">
        <v>238.17000000000016</v>
      </c>
      <c r="M1919" s="434">
        <v>3</v>
      </c>
      <c r="N1919" s="435">
        <v>714.51000000000045</v>
      </c>
    </row>
    <row r="1920" spans="1:14" ht="14.4" customHeight="1" x14ac:dyDescent="0.3">
      <c r="A1920" s="430" t="s">
        <v>3747</v>
      </c>
      <c r="B1920" s="431" t="s">
        <v>4032</v>
      </c>
      <c r="C1920" s="432" t="s">
        <v>3748</v>
      </c>
      <c r="D1920" s="433" t="s">
        <v>4053</v>
      </c>
      <c r="E1920" s="432" t="s">
        <v>559</v>
      </c>
      <c r="F1920" s="433" t="s">
        <v>4076</v>
      </c>
      <c r="G1920" s="432" t="s">
        <v>381</v>
      </c>
      <c r="H1920" s="432" t="s">
        <v>3873</v>
      </c>
      <c r="I1920" s="432" t="s">
        <v>3874</v>
      </c>
      <c r="J1920" s="432" t="s">
        <v>3849</v>
      </c>
      <c r="K1920" s="432" t="s">
        <v>3850</v>
      </c>
      <c r="L1920" s="434">
        <v>71.430000000000007</v>
      </c>
      <c r="M1920" s="434">
        <v>2</v>
      </c>
      <c r="N1920" s="435">
        <v>142.86000000000001</v>
      </c>
    </row>
    <row r="1921" spans="1:14" ht="14.4" customHeight="1" x14ac:dyDescent="0.3">
      <c r="A1921" s="430" t="s">
        <v>3747</v>
      </c>
      <c r="B1921" s="431" t="s">
        <v>4032</v>
      </c>
      <c r="C1921" s="432" t="s">
        <v>3748</v>
      </c>
      <c r="D1921" s="433" t="s">
        <v>4053</v>
      </c>
      <c r="E1921" s="432" t="s">
        <v>559</v>
      </c>
      <c r="F1921" s="433" t="s">
        <v>4076</v>
      </c>
      <c r="G1921" s="432" t="s">
        <v>381</v>
      </c>
      <c r="H1921" s="432" t="s">
        <v>3694</v>
      </c>
      <c r="I1921" s="432" t="s">
        <v>3694</v>
      </c>
      <c r="J1921" s="432" t="s">
        <v>3695</v>
      </c>
      <c r="K1921" s="432" t="s">
        <v>3696</v>
      </c>
      <c r="L1921" s="434">
        <v>393.81949061059913</v>
      </c>
      <c r="M1921" s="434">
        <v>7</v>
      </c>
      <c r="N1921" s="435">
        <v>2756.7364342741939</v>
      </c>
    </row>
    <row r="1922" spans="1:14" ht="14.4" customHeight="1" x14ac:dyDescent="0.3">
      <c r="A1922" s="430" t="s">
        <v>3747</v>
      </c>
      <c r="B1922" s="431" t="s">
        <v>4032</v>
      </c>
      <c r="C1922" s="432" t="s">
        <v>3748</v>
      </c>
      <c r="D1922" s="433" t="s">
        <v>4053</v>
      </c>
      <c r="E1922" s="432" t="s">
        <v>559</v>
      </c>
      <c r="F1922" s="433" t="s">
        <v>4076</v>
      </c>
      <c r="G1922" s="432" t="s">
        <v>381</v>
      </c>
      <c r="H1922" s="432" t="s">
        <v>3875</v>
      </c>
      <c r="I1922" s="432" t="s">
        <v>3875</v>
      </c>
      <c r="J1922" s="432" t="s">
        <v>3876</v>
      </c>
      <c r="K1922" s="432" t="s">
        <v>1744</v>
      </c>
      <c r="L1922" s="434">
        <v>158.28</v>
      </c>
      <c r="M1922" s="434">
        <v>1</v>
      </c>
      <c r="N1922" s="435">
        <v>158.28</v>
      </c>
    </row>
    <row r="1923" spans="1:14" ht="14.4" customHeight="1" x14ac:dyDescent="0.3">
      <c r="A1923" s="430" t="s">
        <v>3747</v>
      </c>
      <c r="B1923" s="431" t="s">
        <v>4032</v>
      </c>
      <c r="C1923" s="432" t="s">
        <v>3748</v>
      </c>
      <c r="D1923" s="433" t="s">
        <v>4053</v>
      </c>
      <c r="E1923" s="432" t="s">
        <v>559</v>
      </c>
      <c r="F1923" s="433" t="s">
        <v>4076</v>
      </c>
      <c r="G1923" s="432" t="s">
        <v>381</v>
      </c>
      <c r="H1923" s="432" t="s">
        <v>3877</v>
      </c>
      <c r="I1923" s="432" t="s">
        <v>3877</v>
      </c>
      <c r="J1923" s="432" t="s">
        <v>1743</v>
      </c>
      <c r="K1923" s="432" t="s">
        <v>1744</v>
      </c>
      <c r="L1923" s="434">
        <v>83.999999999999986</v>
      </c>
      <c r="M1923" s="434">
        <v>11</v>
      </c>
      <c r="N1923" s="435">
        <v>923.99999999999989</v>
      </c>
    </row>
    <row r="1924" spans="1:14" ht="14.4" customHeight="1" x14ac:dyDescent="0.3">
      <c r="A1924" s="430" t="s">
        <v>3747</v>
      </c>
      <c r="B1924" s="431" t="s">
        <v>4032</v>
      </c>
      <c r="C1924" s="432" t="s">
        <v>3748</v>
      </c>
      <c r="D1924" s="433" t="s">
        <v>4053</v>
      </c>
      <c r="E1924" s="432" t="s">
        <v>559</v>
      </c>
      <c r="F1924" s="433" t="s">
        <v>4076</v>
      </c>
      <c r="G1924" s="432" t="s">
        <v>1764</v>
      </c>
      <c r="H1924" s="432" t="s">
        <v>2256</v>
      </c>
      <c r="I1924" s="432" t="s">
        <v>2257</v>
      </c>
      <c r="J1924" s="432" t="s">
        <v>2258</v>
      </c>
      <c r="K1924" s="432" t="s">
        <v>2259</v>
      </c>
      <c r="L1924" s="434">
        <v>115.81783875273526</v>
      </c>
      <c r="M1924" s="434">
        <v>33</v>
      </c>
      <c r="N1924" s="435">
        <v>3821.9886788402632</v>
      </c>
    </row>
    <row r="1925" spans="1:14" ht="14.4" customHeight="1" x14ac:dyDescent="0.3">
      <c r="A1925" s="430" t="s">
        <v>3747</v>
      </c>
      <c r="B1925" s="431" t="s">
        <v>4032</v>
      </c>
      <c r="C1925" s="432" t="s">
        <v>3878</v>
      </c>
      <c r="D1925" s="433" t="s">
        <v>4054</v>
      </c>
      <c r="E1925" s="432" t="s">
        <v>388</v>
      </c>
      <c r="F1925" s="433" t="s">
        <v>4075</v>
      </c>
      <c r="G1925" s="432"/>
      <c r="H1925" s="432" t="s">
        <v>770</v>
      </c>
      <c r="I1925" s="432" t="s">
        <v>771</v>
      </c>
      <c r="J1925" s="432" t="s">
        <v>772</v>
      </c>
      <c r="K1925" s="432" t="s">
        <v>773</v>
      </c>
      <c r="L1925" s="434">
        <v>103.57000000000001</v>
      </c>
      <c r="M1925" s="434">
        <v>3</v>
      </c>
      <c r="N1925" s="435">
        <v>310.71000000000004</v>
      </c>
    </row>
    <row r="1926" spans="1:14" ht="14.4" customHeight="1" x14ac:dyDescent="0.3">
      <c r="A1926" s="430" t="s">
        <v>3747</v>
      </c>
      <c r="B1926" s="431" t="s">
        <v>4032</v>
      </c>
      <c r="C1926" s="432" t="s">
        <v>3878</v>
      </c>
      <c r="D1926" s="433" t="s">
        <v>4054</v>
      </c>
      <c r="E1926" s="432" t="s">
        <v>388</v>
      </c>
      <c r="F1926" s="433" t="s">
        <v>4075</v>
      </c>
      <c r="G1926" s="432" t="s">
        <v>381</v>
      </c>
      <c r="H1926" s="432" t="s">
        <v>781</v>
      </c>
      <c r="I1926" s="432" t="s">
        <v>781</v>
      </c>
      <c r="J1926" s="432" t="s">
        <v>782</v>
      </c>
      <c r="K1926" s="432" t="s">
        <v>783</v>
      </c>
      <c r="L1926" s="434">
        <v>171.60000000000002</v>
      </c>
      <c r="M1926" s="434">
        <v>9</v>
      </c>
      <c r="N1926" s="435">
        <v>1544.4</v>
      </c>
    </row>
    <row r="1927" spans="1:14" ht="14.4" customHeight="1" x14ac:dyDescent="0.3">
      <c r="A1927" s="430" t="s">
        <v>3747</v>
      </c>
      <c r="B1927" s="431" t="s">
        <v>4032</v>
      </c>
      <c r="C1927" s="432" t="s">
        <v>3878</v>
      </c>
      <c r="D1927" s="433" t="s">
        <v>4054</v>
      </c>
      <c r="E1927" s="432" t="s">
        <v>388</v>
      </c>
      <c r="F1927" s="433" t="s">
        <v>4075</v>
      </c>
      <c r="G1927" s="432" t="s">
        <v>381</v>
      </c>
      <c r="H1927" s="432" t="s">
        <v>784</v>
      </c>
      <c r="I1927" s="432" t="s">
        <v>784</v>
      </c>
      <c r="J1927" s="432" t="s">
        <v>785</v>
      </c>
      <c r="K1927" s="432" t="s">
        <v>786</v>
      </c>
      <c r="L1927" s="434">
        <v>173.69</v>
      </c>
      <c r="M1927" s="434">
        <v>1</v>
      </c>
      <c r="N1927" s="435">
        <v>173.69</v>
      </c>
    </row>
    <row r="1928" spans="1:14" ht="14.4" customHeight="1" x14ac:dyDescent="0.3">
      <c r="A1928" s="430" t="s">
        <v>3747</v>
      </c>
      <c r="B1928" s="431" t="s">
        <v>4032</v>
      </c>
      <c r="C1928" s="432" t="s">
        <v>3878</v>
      </c>
      <c r="D1928" s="433" t="s">
        <v>4054</v>
      </c>
      <c r="E1928" s="432" t="s">
        <v>388</v>
      </c>
      <c r="F1928" s="433" t="s">
        <v>4075</v>
      </c>
      <c r="G1928" s="432" t="s">
        <v>381</v>
      </c>
      <c r="H1928" s="432" t="s">
        <v>787</v>
      </c>
      <c r="I1928" s="432" t="s">
        <v>787</v>
      </c>
      <c r="J1928" s="432" t="s">
        <v>429</v>
      </c>
      <c r="K1928" s="432" t="s">
        <v>786</v>
      </c>
      <c r="L1928" s="434">
        <v>143</v>
      </c>
      <c r="M1928" s="434">
        <v>1</v>
      </c>
      <c r="N1928" s="435">
        <v>143</v>
      </c>
    </row>
    <row r="1929" spans="1:14" ht="14.4" customHeight="1" x14ac:dyDescent="0.3">
      <c r="A1929" s="430" t="s">
        <v>3747</v>
      </c>
      <c r="B1929" s="431" t="s">
        <v>4032</v>
      </c>
      <c r="C1929" s="432" t="s">
        <v>3878</v>
      </c>
      <c r="D1929" s="433" t="s">
        <v>4054</v>
      </c>
      <c r="E1929" s="432" t="s">
        <v>388</v>
      </c>
      <c r="F1929" s="433" t="s">
        <v>4075</v>
      </c>
      <c r="G1929" s="432" t="s">
        <v>381</v>
      </c>
      <c r="H1929" s="432" t="s">
        <v>795</v>
      </c>
      <c r="I1929" s="432" t="s">
        <v>795</v>
      </c>
      <c r="J1929" s="432" t="s">
        <v>782</v>
      </c>
      <c r="K1929" s="432" t="s">
        <v>796</v>
      </c>
      <c r="L1929" s="434">
        <v>92.95</v>
      </c>
      <c r="M1929" s="434">
        <v>6</v>
      </c>
      <c r="N1929" s="435">
        <v>557.70000000000005</v>
      </c>
    </row>
    <row r="1930" spans="1:14" ht="14.4" customHeight="1" x14ac:dyDescent="0.3">
      <c r="A1930" s="430" t="s">
        <v>3747</v>
      </c>
      <c r="B1930" s="431" t="s">
        <v>4032</v>
      </c>
      <c r="C1930" s="432" t="s">
        <v>3878</v>
      </c>
      <c r="D1930" s="433" t="s">
        <v>4054</v>
      </c>
      <c r="E1930" s="432" t="s">
        <v>388</v>
      </c>
      <c r="F1930" s="433" t="s">
        <v>4075</v>
      </c>
      <c r="G1930" s="432" t="s">
        <v>381</v>
      </c>
      <c r="H1930" s="432" t="s">
        <v>797</v>
      </c>
      <c r="I1930" s="432" t="s">
        <v>797</v>
      </c>
      <c r="J1930" s="432" t="s">
        <v>782</v>
      </c>
      <c r="K1930" s="432" t="s">
        <v>798</v>
      </c>
      <c r="L1930" s="434">
        <v>93.5</v>
      </c>
      <c r="M1930" s="434">
        <v>6</v>
      </c>
      <c r="N1930" s="435">
        <v>561</v>
      </c>
    </row>
    <row r="1931" spans="1:14" ht="14.4" customHeight="1" x14ac:dyDescent="0.3">
      <c r="A1931" s="430" t="s">
        <v>3747</v>
      </c>
      <c r="B1931" s="431" t="s">
        <v>4032</v>
      </c>
      <c r="C1931" s="432" t="s">
        <v>3878</v>
      </c>
      <c r="D1931" s="433" t="s">
        <v>4054</v>
      </c>
      <c r="E1931" s="432" t="s">
        <v>388</v>
      </c>
      <c r="F1931" s="433" t="s">
        <v>4075</v>
      </c>
      <c r="G1931" s="432" t="s">
        <v>381</v>
      </c>
      <c r="H1931" s="432" t="s">
        <v>807</v>
      </c>
      <c r="I1931" s="432" t="s">
        <v>808</v>
      </c>
      <c r="J1931" s="432" t="s">
        <v>809</v>
      </c>
      <c r="K1931" s="432" t="s">
        <v>810</v>
      </c>
      <c r="L1931" s="434">
        <v>96.82</v>
      </c>
      <c r="M1931" s="434">
        <v>26</v>
      </c>
      <c r="N1931" s="435">
        <v>2517.3199999999997</v>
      </c>
    </row>
    <row r="1932" spans="1:14" ht="14.4" customHeight="1" x14ac:dyDescent="0.3">
      <c r="A1932" s="430" t="s">
        <v>3747</v>
      </c>
      <c r="B1932" s="431" t="s">
        <v>4032</v>
      </c>
      <c r="C1932" s="432" t="s">
        <v>3878</v>
      </c>
      <c r="D1932" s="433" t="s">
        <v>4054</v>
      </c>
      <c r="E1932" s="432" t="s">
        <v>388</v>
      </c>
      <c r="F1932" s="433" t="s">
        <v>4075</v>
      </c>
      <c r="G1932" s="432" t="s">
        <v>381</v>
      </c>
      <c r="H1932" s="432" t="s">
        <v>811</v>
      </c>
      <c r="I1932" s="432" t="s">
        <v>812</v>
      </c>
      <c r="J1932" s="432" t="s">
        <v>809</v>
      </c>
      <c r="K1932" s="432" t="s">
        <v>813</v>
      </c>
      <c r="L1932" s="434">
        <v>100.76</v>
      </c>
      <c r="M1932" s="434">
        <v>79</v>
      </c>
      <c r="N1932" s="435">
        <v>7960.0400000000009</v>
      </c>
    </row>
    <row r="1933" spans="1:14" ht="14.4" customHeight="1" x14ac:dyDescent="0.3">
      <c r="A1933" s="430" t="s">
        <v>3747</v>
      </c>
      <c r="B1933" s="431" t="s">
        <v>4032</v>
      </c>
      <c r="C1933" s="432" t="s">
        <v>3878</v>
      </c>
      <c r="D1933" s="433" t="s">
        <v>4054</v>
      </c>
      <c r="E1933" s="432" t="s">
        <v>388</v>
      </c>
      <c r="F1933" s="433" t="s">
        <v>4075</v>
      </c>
      <c r="G1933" s="432" t="s">
        <v>381</v>
      </c>
      <c r="H1933" s="432" t="s">
        <v>814</v>
      </c>
      <c r="I1933" s="432" t="s">
        <v>815</v>
      </c>
      <c r="J1933" s="432" t="s">
        <v>816</v>
      </c>
      <c r="K1933" s="432" t="s">
        <v>817</v>
      </c>
      <c r="L1933" s="434">
        <v>64.540176774351352</v>
      </c>
      <c r="M1933" s="434">
        <v>3</v>
      </c>
      <c r="N1933" s="435">
        <v>193.62053032305406</v>
      </c>
    </row>
    <row r="1934" spans="1:14" ht="14.4" customHeight="1" x14ac:dyDescent="0.3">
      <c r="A1934" s="430" t="s">
        <v>3747</v>
      </c>
      <c r="B1934" s="431" t="s">
        <v>4032</v>
      </c>
      <c r="C1934" s="432" t="s">
        <v>3878</v>
      </c>
      <c r="D1934" s="433" t="s">
        <v>4054</v>
      </c>
      <c r="E1934" s="432" t="s">
        <v>388</v>
      </c>
      <c r="F1934" s="433" t="s">
        <v>4075</v>
      </c>
      <c r="G1934" s="432" t="s">
        <v>381</v>
      </c>
      <c r="H1934" s="432" t="s">
        <v>850</v>
      </c>
      <c r="I1934" s="432" t="s">
        <v>851</v>
      </c>
      <c r="J1934" s="432" t="s">
        <v>852</v>
      </c>
      <c r="K1934" s="432" t="s">
        <v>853</v>
      </c>
      <c r="L1934" s="434">
        <v>59.390000000000008</v>
      </c>
      <c r="M1934" s="434">
        <v>3</v>
      </c>
      <c r="N1934" s="435">
        <v>178.17000000000002</v>
      </c>
    </row>
    <row r="1935" spans="1:14" ht="14.4" customHeight="1" x14ac:dyDescent="0.3">
      <c r="A1935" s="430" t="s">
        <v>3747</v>
      </c>
      <c r="B1935" s="431" t="s">
        <v>4032</v>
      </c>
      <c r="C1935" s="432" t="s">
        <v>3878</v>
      </c>
      <c r="D1935" s="433" t="s">
        <v>4054</v>
      </c>
      <c r="E1935" s="432" t="s">
        <v>388</v>
      </c>
      <c r="F1935" s="433" t="s">
        <v>4075</v>
      </c>
      <c r="G1935" s="432" t="s">
        <v>381</v>
      </c>
      <c r="H1935" s="432" t="s">
        <v>889</v>
      </c>
      <c r="I1935" s="432" t="s">
        <v>890</v>
      </c>
      <c r="J1935" s="432" t="s">
        <v>891</v>
      </c>
      <c r="K1935" s="432" t="s">
        <v>892</v>
      </c>
      <c r="L1935" s="434">
        <v>56.961728456367219</v>
      </c>
      <c r="M1935" s="434">
        <v>104</v>
      </c>
      <c r="N1935" s="435">
        <v>5924.0197594621904</v>
      </c>
    </row>
    <row r="1936" spans="1:14" ht="14.4" customHeight="1" x14ac:dyDescent="0.3">
      <c r="A1936" s="430" t="s">
        <v>3747</v>
      </c>
      <c r="B1936" s="431" t="s">
        <v>4032</v>
      </c>
      <c r="C1936" s="432" t="s">
        <v>3878</v>
      </c>
      <c r="D1936" s="433" t="s">
        <v>4054</v>
      </c>
      <c r="E1936" s="432" t="s">
        <v>388</v>
      </c>
      <c r="F1936" s="433" t="s">
        <v>4075</v>
      </c>
      <c r="G1936" s="432" t="s">
        <v>381</v>
      </c>
      <c r="H1936" s="432" t="s">
        <v>933</v>
      </c>
      <c r="I1936" s="432" t="s">
        <v>933</v>
      </c>
      <c r="J1936" s="432" t="s">
        <v>934</v>
      </c>
      <c r="K1936" s="432" t="s">
        <v>935</v>
      </c>
      <c r="L1936" s="434">
        <v>36.500014293609844</v>
      </c>
      <c r="M1936" s="434">
        <v>140</v>
      </c>
      <c r="N1936" s="435">
        <v>5110.0020011053784</v>
      </c>
    </row>
    <row r="1937" spans="1:14" ht="14.4" customHeight="1" x14ac:dyDescent="0.3">
      <c r="A1937" s="430" t="s">
        <v>3747</v>
      </c>
      <c r="B1937" s="431" t="s">
        <v>4032</v>
      </c>
      <c r="C1937" s="432" t="s">
        <v>3878</v>
      </c>
      <c r="D1937" s="433" t="s">
        <v>4054</v>
      </c>
      <c r="E1937" s="432" t="s">
        <v>388</v>
      </c>
      <c r="F1937" s="433" t="s">
        <v>4075</v>
      </c>
      <c r="G1937" s="432" t="s">
        <v>381</v>
      </c>
      <c r="H1937" s="432" t="s">
        <v>968</v>
      </c>
      <c r="I1937" s="432" t="s">
        <v>969</v>
      </c>
      <c r="J1937" s="432" t="s">
        <v>970</v>
      </c>
      <c r="K1937" s="432" t="s">
        <v>971</v>
      </c>
      <c r="L1937" s="434">
        <v>270.6099999999999</v>
      </c>
      <c r="M1937" s="434">
        <v>1</v>
      </c>
      <c r="N1937" s="435">
        <v>270.6099999999999</v>
      </c>
    </row>
    <row r="1938" spans="1:14" ht="14.4" customHeight="1" x14ac:dyDescent="0.3">
      <c r="A1938" s="430" t="s">
        <v>3747</v>
      </c>
      <c r="B1938" s="431" t="s">
        <v>4032</v>
      </c>
      <c r="C1938" s="432" t="s">
        <v>3878</v>
      </c>
      <c r="D1938" s="433" t="s">
        <v>4054</v>
      </c>
      <c r="E1938" s="432" t="s">
        <v>388</v>
      </c>
      <c r="F1938" s="433" t="s">
        <v>4075</v>
      </c>
      <c r="G1938" s="432" t="s">
        <v>381</v>
      </c>
      <c r="H1938" s="432" t="s">
        <v>983</v>
      </c>
      <c r="I1938" s="432" t="s">
        <v>984</v>
      </c>
      <c r="J1938" s="432" t="s">
        <v>985</v>
      </c>
      <c r="K1938" s="432" t="s">
        <v>986</v>
      </c>
      <c r="L1938" s="434">
        <v>299.00082225685219</v>
      </c>
      <c r="M1938" s="434">
        <v>1</v>
      </c>
      <c r="N1938" s="435">
        <v>299.00082225685219</v>
      </c>
    </row>
    <row r="1939" spans="1:14" ht="14.4" customHeight="1" x14ac:dyDescent="0.3">
      <c r="A1939" s="430" t="s">
        <v>3747</v>
      </c>
      <c r="B1939" s="431" t="s">
        <v>4032</v>
      </c>
      <c r="C1939" s="432" t="s">
        <v>3878</v>
      </c>
      <c r="D1939" s="433" t="s">
        <v>4054</v>
      </c>
      <c r="E1939" s="432" t="s">
        <v>388</v>
      </c>
      <c r="F1939" s="433" t="s">
        <v>4075</v>
      </c>
      <c r="G1939" s="432" t="s">
        <v>381</v>
      </c>
      <c r="H1939" s="432" t="s">
        <v>991</v>
      </c>
      <c r="I1939" s="432" t="s">
        <v>992</v>
      </c>
      <c r="J1939" s="432" t="s">
        <v>891</v>
      </c>
      <c r="K1939" s="432" t="s">
        <v>993</v>
      </c>
      <c r="L1939" s="434">
        <v>44.589999999999996</v>
      </c>
      <c r="M1939" s="434">
        <v>3</v>
      </c>
      <c r="N1939" s="435">
        <v>133.76999999999998</v>
      </c>
    </row>
    <row r="1940" spans="1:14" ht="14.4" customHeight="1" x14ac:dyDescent="0.3">
      <c r="A1940" s="430" t="s">
        <v>3747</v>
      </c>
      <c r="B1940" s="431" t="s">
        <v>4032</v>
      </c>
      <c r="C1940" s="432" t="s">
        <v>3878</v>
      </c>
      <c r="D1940" s="433" t="s">
        <v>4054</v>
      </c>
      <c r="E1940" s="432" t="s">
        <v>388</v>
      </c>
      <c r="F1940" s="433" t="s">
        <v>4075</v>
      </c>
      <c r="G1940" s="432" t="s">
        <v>381</v>
      </c>
      <c r="H1940" s="432" t="s">
        <v>997</v>
      </c>
      <c r="I1940" s="432" t="s">
        <v>998</v>
      </c>
      <c r="J1940" s="432" t="s">
        <v>999</v>
      </c>
      <c r="K1940" s="432" t="s">
        <v>1000</v>
      </c>
      <c r="L1940" s="434">
        <v>73.659999999999968</v>
      </c>
      <c r="M1940" s="434">
        <v>2</v>
      </c>
      <c r="N1940" s="435">
        <v>147.31999999999994</v>
      </c>
    </row>
    <row r="1941" spans="1:14" ht="14.4" customHeight="1" x14ac:dyDescent="0.3">
      <c r="A1941" s="430" t="s">
        <v>3747</v>
      </c>
      <c r="B1941" s="431" t="s">
        <v>4032</v>
      </c>
      <c r="C1941" s="432" t="s">
        <v>3878</v>
      </c>
      <c r="D1941" s="433" t="s">
        <v>4054</v>
      </c>
      <c r="E1941" s="432" t="s">
        <v>388</v>
      </c>
      <c r="F1941" s="433" t="s">
        <v>4075</v>
      </c>
      <c r="G1941" s="432" t="s">
        <v>381</v>
      </c>
      <c r="H1941" s="432" t="s">
        <v>3767</v>
      </c>
      <c r="I1941" s="432" t="s">
        <v>3768</v>
      </c>
      <c r="J1941" s="432" t="s">
        <v>3769</v>
      </c>
      <c r="K1941" s="432"/>
      <c r="L1941" s="434">
        <v>203.82999999999993</v>
      </c>
      <c r="M1941" s="434">
        <v>3</v>
      </c>
      <c r="N1941" s="435">
        <v>611.48999999999978</v>
      </c>
    </row>
    <row r="1942" spans="1:14" ht="14.4" customHeight="1" x14ac:dyDescent="0.3">
      <c r="A1942" s="430" t="s">
        <v>3747</v>
      </c>
      <c r="B1942" s="431" t="s">
        <v>4032</v>
      </c>
      <c r="C1942" s="432" t="s">
        <v>3878</v>
      </c>
      <c r="D1942" s="433" t="s">
        <v>4054</v>
      </c>
      <c r="E1942" s="432" t="s">
        <v>388</v>
      </c>
      <c r="F1942" s="433" t="s">
        <v>4075</v>
      </c>
      <c r="G1942" s="432" t="s">
        <v>381</v>
      </c>
      <c r="H1942" s="432" t="s">
        <v>1005</v>
      </c>
      <c r="I1942" s="432" t="s">
        <v>1006</v>
      </c>
      <c r="J1942" s="432" t="s">
        <v>1007</v>
      </c>
      <c r="K1942" s="432" t="s">
        <v>1008</v>
      </c>
      <c r="L1942" s="434">
        <v>82.569999999999965</v>
      </c>
      <c r="M1942" s="434">
        <v>7</v>
      </c>
      <c r="N1942" s="435">
        <v>577.98999999999978</v>
      </c>
    </row>
    <row r="1943" spans="1:14" ht="14.4" customHeight="1" x14ac:dyDescent="0.3">
      <c r="A1943" s="430" t="s">
        <v>3747</v>
      </c>
      <c r="B1943" s="431" t="s">
        <v>4032</v>
      </c>
      <c r="C1943" s="432" t="s">
        <v>3878</v>
      </c>
      <c r="D1943" s="433" t="s">
        <v>4054</v>
      </c>
      <c r="E1943" s="432" t="s">
        <v>388</v>
      </c>
      <c r="F1943" s="433" t="s">
        <v>4075</v>
      </c>
      <c r="G1943" s="432" t="s">
        <v>381</v>
      </c>
      <c r="H1943" s="432" t="s">
        <v>2956</v>
      </c>
      <c r="I1943" s="432" t="s">
        <v>2957</v>
      </c>
      <c r="J1943" s="432" t="s">
        <v>2958</v>
      </c>
      <c r="K1943" s="432" t="s">
        <v>2959</v>
      </c>
      <c r="L1943" s="434">
        <v>125.43</v>
      </c>
      <c r="M1943" s="434">
        <v>3</v>
      </c>
      <c r="N1943" s="435">
        <v>376.29</v>
      </c>
    </row>
    <row r="1944" spans="1:14" ht="14.4" customHeight="1" x14ac:dyDescent="0.3">
      <c r="A1944" s="430" t="s">
        <v>3747</v>
      </c>
      <c r="B1944" s="431" t="s">
        <v>4032</v>
      </c>
      <c r="C1944" s="432" t="s">
        <v>3878</v>
      </c>
      <c r="D1944" s="433" t="s">
        <v>4054</v>
      </c>
      <c r="E1944" s="432" t="s">
        <v>388</v>
      </c>
      <c r="F1944" s="433" t="s">
        <v>4075</v>
      </c>
      <c r="G1944" s="432" t="s">
        <v>381</v>
      </c>
      <c r="H1944" s="432" t="s">
        <v>2375</v>
      </c>
      <c r="I1944" s="432" t="s">
        <v>2376</v>
      </c>
      <c r="J1944" s="432" t="s">
        <v>2377</v>
      </c>
      <c r="K1944" s="432" t="s">
        <v>2378</v>
      </c>
      <c r="L1944" s="434">
        <v>60.669430401191555</v>
      </c>
      <c r="M1944" s="434">
        <v>22</v>
      </c>
      <c r="N1944" s="435">
        <v>1334.7274688262141</v>
      </c>
    </row>
    <row r="1945" spans="1:14" ht="14.4" customHeight="1" x14ac:dyDescent="0.3">
      <c r="A1945" s="430" t="s">
        <v>3747</v>
      </c>
      <c r="B1945" s="431" t="s">
        <v>4032</v>
      </c>
      <c r="C1945" s="432" t="s">
        <v>3878</v>
      </c>
      <c r="D1945" s="433" t="s">
        <v>4054</v>
      </c>
      <c r="E1945" s="432" t="s">
        <v>388</v>
      </c>
      <c r="F1945" s="433" t="s">
        <v>4075</v>
      </c>
      <c r="G1945" s="432" t="s">
        <v>381</v>
      </c>
      <c r="H1945" s="432" t="s">
        <v>2383</v>
      </c>
      <c r="I1945" s="432" t="s">
        <v>2384</v>
      </c>
      <c r="J1945" s="432" t="s">
        <v>2385</v>
      </c>
      <c r="K1945" s="432" t="s">
        <v>2386</v>
      </c>
      <c r="L1945" s="434">
        <v>124.89666666666666</v>
      </c>
      <c r="M1945" s="434">
        <v>15</v>
      </c>
      <c r="N1945" s="435">
        <v>1873.4499999999998</v>
      </c>
    </row>
    <row r="1946" spans="1:14" ht="14.4" customHeight="1" x14ac:dyDescent="0.3">
      <c r="A1946" s="430" t="s">
        <v>3747</v>
      </c>
      <c r="B1946" s="431" t="s">
        <v>4032</v>
      </c>
      <c r="C1946" s="432" t="s">
        <v>3878</v>
      </c>
      <c r="D1946" s="433" t="s">
        <v>4054</v>
      </c>
      <c r="E1946" s="432" t="s">
        <v>388</v>
      </c>
      <c r="F1946" s="433" t="s">
        <v>4075</v>
      </c>
      <c r="G1946" s="432" t="s">
        <v>381</v>
      </c>
      <c r="H1946" s="432" t="s">
        <v>3776</v>
      </c>
      <c r="I1946" s="432" t="s">
        <v>3777</v>
      </c>
      <c r="J1946" s="432" t="s">
        <v>1394</v>
      </c>
      <c r="K1946" s="432" t="s">
        <v>3778</v>
      </c>
      <c r="L1946" s="434">
        <v>42.320000000000007</v>
      </c>
      <c r="M1946" s="434">
        <v>20</v>
      </c>
      <c r="N1946" s="435">
        <v>846.40000000000009</v>
      </c>
    </row>
    <row r="1947" spans="1:14" ht="14.4" customHeight="1" x14ac:dyDescent="0.3">
      <c r="A1947" s="430" t="s">
        <v>3747</v>
      </c>
      <c r="B1947" s="431" t="s">
        <v>4032</v>
      </c>
      <c r="C1947" s="432" t="s">
        <v>3878</v>
      </c>
      <c r="D1947" s="433" t="s">
        <v>4054</v>
      </c>
      <c r="E1947" s="432" t="s">
        <v>388</v>
      </c>
      <c r="F1947" s="433" t="s">
        <v>4075</v>
      </c>
      <c r="G1947" s="432" t="s">
        <v>381</v>
      </c>
      <c r="H1947" s="432" t="s">
        <v>1051</v>
      </c>
      <c r="I1947" s="432" t="s">
        <v>1052</v>
      </c>
      <c r="J1947" s="432" t="s">
        <v>899</v>
      </c>
      <c r="K1947" s="432" t="s">
        <v>1053</v>
      </c>
      <c r="L1947" s="434">
        <v>44.969999999999978</v>
      </c>
      <c r="M1947" s="434">
        <v>4</v>
      </c>
      <c r="N1947" s="435">
        <v>179.87999999999991</v>
      </c>
    </row>
    <row r="1948" spans="1:14" ht="14.4" customHeight="1" x14ac:dyDescent="0.3">
      <c r="A1948" s="430" t="s">
        <v>3747</v>
      </c>
      <c r="B1948" s="431" t="s">
        <v>4032</v>
      </c>
      <c r="C1948" s="432" t="s">
        <v>3878</v>
      </c>
      <c r="D1948" s="433" t="s">
        <v>4054</v>
      </c>
      <c r="E1948" s="432" t="s">
        <v>388</v>
      </c>
      <c r="F1948" s="433" t="s">
        <v>4075</v>
      </c>
      <c r="G1948" s="432" t="s">
        <v>381</v>
      </c>
      <c r="H1948" s="432" t="s">
        <v>1068</v>
      </c>
      <c r="I1948" s="432" t="s">
        <v>1069</v>
      </c>
      <c r="J1948" s="432" t="s">
        <v>1066</v>
      </c>
      <c r="K1948" s="432" t="s">
        <v>1070</v>
      </c>
      <c r="L1948" s="434">
        <v>210.02078936181576</v>
      </c>
      <c r="M1948" s="434">
        <v>2</v>
      </c>
      <c r="N1948" s="435">
        <v>420.04157872363152</v>
      </c>
    </row>
    <row r="1949" spans="1:14" ht="14.4" customHeight="1" x14ac:dyDescent="0.3">
      <c r="A1949" s="430" t="s">
        <v>3747</v>
      </c>
      <c r="B1949" s="431" t="s">
        <v>4032</v>
      </c>
      <c r="C1949" s="432" t="s">
        <v>3878</v>
      </c>
      <c r="D1949" s="433" t="s">
        <v>4054</v>
      </c>
      <c r="E1949" s="432" t="s">
        <v>388</v>
      </c>
      <c r="F1949" s="433" t="s">
        <v>4075</v>
      </c>
      <c r="G1949" s="432" t="s">
        <v>381</v>
      </c>
      <c r="H1949" s="432" t="s">
        <v>3879</v>
      </c>
      <c r="I1949" s="432" t="s">
        <v>394</v>
      </c>
      <c r="J1949" s="432" t="s">
        <v>3880</v>
      </c>
      <c r="K1949" s="432" t="s">
        <v>3881</v>
      </c>
      <c r="L1949" s="434">
        <v>181.05500000000001</v>
      </c>
      <c r="M1949" s="434">
        <v>4</v>
      </c>
      <c r="N1949" s="435">
        <v>724.22</v>
      </c>
    </row>
    <row r="1950" spans="1:14" ht="14.4" customHeight="1" x14ac:dyDescent="0.3">
      <c r="A1950" s="430" t="s">
        <v>3747</v>
      </c>
      <c r="B1950" s="431" t="s">
        <v>4032</v>
      </c>
      <c r="C1950" s="432" t="s">
        <v>3878</v>
      </c>
      <c r="D1950" s="433" t="s">
        <v>4054</v>
      </c>
      <c r="E1950" s="432" t="s">
        <v>388</v>
      </c>
      <c r="F1950" s="433" t="s">
        <v>4075</v>
      </c>
      <c r="G1950" s="432" t="s">
        <v>381</v>
      </c>
      <c r="H1950" s="432" t="s">
        <v>1109</v>
      </c>
      <c r="I1950" s="432" t="s">
        <v>394</v>
      </c>
      <c r="J1950" s="432" t="s">
        <v>1110</v>
      </c>
      <c r="K1950" s="432"/>
      <c r="L1950" s="434">
        <v>100.67999999999999</v>
      </c>
      <c r="M1950" s="434">
        <v>5</v>
      </c>
      <c r="N1950" s="435">
        <v>503.4</v>
      </c>
    </row>
    <row r="1951" spans="1:14" ht="14.4" customHeight="1" x14ac:dyDescent="0.3">
      <c r="A1951" s="430" t="s">
        <v>3747</v>
      </c>
      <c r="B1951" s="431" t="s">
        <v>4032</v>
      </c>
      <c r="C1951" s="432" t="s">
        <v>3878</v>
      </c>
      <c r="D1951" s="433" t="s">
        <v>4054</v>
      </c>
      <c r="E1951" s="432" t="s">
        <v>388</v>
      </c>
      <c r="F1951" s="433" t="s">
        <v>4075</v>
      </c>
      <c r="G1951" s="432" t="s">
        <v>381</v>
      </c>
      <c r="H1951" s="432" t="s">
        <v>1119</v>
      </c>
      <c r="I1951" s="432" t="s">
        <v>394</v>
      </c>
      <c r="J1951" s="432" t="s">
        <v>1120</v>
      </c>
      <c r="K1951" s="432" t="s">
        <v>1121</v>
      </c>
      <c r="L1951" s="434">
        <v>1377.51</v>
      </c>
      <c r="M1951" s="434">
        <v>1</v>
      </c>
      <c r="N1951" s="435">
        <v>1377.51</v>
      </c>
    </row>
    <row r="1952" spans="1:14" ht="14.4" customHeight="1" x14ac:dyDescent="0.3">
      <c r="A1952" s="430" t="s">
        <v>3747</v>
      </c>
      <c r="B1952" s="431" t="s">
        <v>4032</v>
      </c>
      <c r="C1952" s="432" t="s">
        <v>3878</v>
      </c>
      <c r="D1952" s="433" t="s">
        <v>4054</v>
      </c>
      <c r="E1952" s="432" t="s">
        <v>388</v>
      </c>
      <c r="F1952" s="433" t="s">
        <v>4075</v>
      </c>
      <c r="G1952" s="432" t="s">
        <v>381</v>
      </c>
      <c r="H1952" s="432" t="s">
        <v>1133</v>
      </c>
      <c r="I1952" s="432" t="s">
        <v>1134</v>
      </c>
      <c r="J1952" s="432" t="s">
        <v>1135</v>
      </c>
      <c r="K1952" s="432" t="s">
        <v>1136</v>
      </c>
      <c r="L1952" s="434">
        <v>112.95989314150452</v>
      </c>
      <c r="M1952" s="434">
        <v>117</v>
      </c>
      <c r="N1952" s="435">
        <v>13216.307497556028</v>
      </c>
    </row>
    <row r="1953" spans="1:14" ht="14.4" customHeight="1" x14ac:dyDescent="0.3">
      <c r="A1953" s="430" t="s">
        <v>3747</v>
      </c>
      <c r="B1953" s="431" t="s">
        <v>4032</v>
      </c>
      <c r="C1953" s="432" t="s">
        <v>3878</v>
      </c>
      <c r="D1953" s="433" t="s">
        <v>4054</v>
      </c>
      <c r="E1953" s="432" t="s">
        <v>388</v>
      </c>
      <c r="F1953" s="433" t="s">
        <v>4075</v>
      </c>
      <c r="G1953" s="432" t="s">
        <v>381</v>
      </c>
      <c r="H1953" s="432" t="s">
        <v>592</v>
      </c>
      <c r="I1953" s="432" t="s">
        <v>593</v>
      </c>
      <c r="J1953" s="432" t="s">
        <v>594</v>
      </c>
      <c r="K1953" s="432" t="s">
        <v>595</v>
      </c>
      <c r="L1953" s="434">
        <v>82.067895671141258</v>
      </c>
      <c r="M1953" s="434">
        <v>1</v>
      </c>
      <c r="N1953" s="435">
        <v>82.067895671141258</v>
      </c>
    </row>
    <row r="1954" spans="1:14" ht="14.4" customHeight="1" x14ac:dyDescent="0.3">
      <c r="A1954" s="430" t="s">
        <v>3747</v>
      </c>
      <c r="B1954" s="431" t="s">
        <v>4032</v>
      </c>
      <c r="C1954" s="432" t="s">
        <v>3878</v>
      </c>
      <c r="D1954" s="433" t="s">
        <v>4054</v>
      </c>
      <c r="E1954" s="432" t="s">
        <v>388</v>
      </c>
      <c r="F1954" s="433" t="s">
        <v>4075</v>
      </c>
      <c r="G1954" s="432" t="s">
        <v>381</v>
      </c>
      <c r="H1954" s="432" t="s">
        <v>3779</v>
      </c>
      <c r="I1954" s="432" t="s">
        <v>3780</v>
      </c>
      <c r="J1954" s="432" t="s">
        <v>1200</v>
      </c>
      <c r="K1954" s="432" t="s">
        <v>3781</v>
      </c>
      <c r="L1954" s="434">
        <v>18.669999999999995</v>
      </c>
      <c r="M1954" s="434">
        <v>10</v>
      </c>
      <c r="N1954" s="435">
        <v>186.69999999999993</v>
      </c>
    </row>
    <row r="1955" spans="1:14" ht="14.4" customHeight="1" x14ac:dyDescent="0.3">
      <c r="A1955" s="430" t="s">
        <v>3747</v>
      </c>
      <c r="B1955" s="431" t="s">
        <v>4032</v>
      </c>
      <c r="C1955" s="432" t="s">
        <v>3878</v>
      </c>
      <c r="D1955" s="433" t="s">
        <v>4054</v>
      </c>
      <c r="E1955" s="432" t="s">
        <v>388</v>
      </c>
      <c r="F1955" s="433" t="s">
        <v>4075</v>
      </c>
      <c r="G1955" s="432" t="s">
        <v>381</v>
      </c>
      <c r="H1955" s="432" t="s">
        <v>1198</v>
      </c>
      <c r="I1955" s="432" t="s">
        <v>1199</v>
      </c>
      <c r="J1955" s="432" t="s">
        <v>1200</v>
      </c>
      <c r="K1955" s="432" t="s">
        <v>1201</v>
      </c>
      <c r="L1955" s="434">
        <v>27.670000000000016</v>
      </c>
      <c r="M1955" s="434">
        <v>3</v>
      </c>
      <c r="N1955" s="435">
        <v>83.010000000000048</v>
      </c>
    </row>
    <row r="1956" spans="1:14" ht="14.4" customHeight="1" x14ac:dyDescent="0.3">
      <c r="A1956" s="430" t="s">
        <v>3747</v>
      </c>
      <c r="B1956" s="431" t="s">
        <v>4032</v>
      </c>
      <c r="C1956" s="432" t="s">
        <v>3878</v>
      </c>
      <c r="D1956" s="433" t="s">
        <v>4054</v>
      </c>
      <c r="E1956" s="432" t="s">
        <v>388</v>
      </c>
      <c r="F1956" s="433" t="s">
        <v>4075</v>
      </c>
      <c r="G1956" s="432" t="s">
        <v>381</v>
      </c>
      <c r="H1956" s="432" t="s">
        <v>423</v>
      </c>
      <c r="I1956" s="432" t="s">
        <v>424</v>
      </c>
      <c r="J1956" s="432" t="s">
        <v>425</v>
      </c>
      <c r="K1956" s="432"/>
      <c r="L1956" s="434">
        <v>417</v>
      </c>
      <c r="M1956" s="434">
        <v>4</v>
      </c>
      <c r="N1956" s="435">
        <v>1668</v>
      </c>
    </row>
    <row r="1957" spans="1:14" ht="14.4" customHeight="1" x14ac:dyDescent="0.3">
      <c r="A1957" s="430" t="s">
        <v>3747</v>
      </c>
      <c r="B1957" s="431" t="s">
        <v>4032</v>
      </c>
      <c r="C1957" s="432" t="s">
        <v>3878</v>
      </c>
      <c r="D1957" s="433" t="s">
        <v>4054</v>
      </c>
      <c r="E1957" s="432" t="s">
        <v>388</v>
      </c>
      <c r="F1957" s="433" t="s">
        <v>4075</v>
      </c>
      <c r="G1957" s="432" t="s">
        <v>381</v>
      </c>
      <c r="H1957" s="432" t="s">
        <v>426</v>
      </c>
      <c r="I1957" s="432" t="s">
        <v>394</v>
      </c>
      <c r="J1957" s="432" t="s">
        <v>427</v>
      </c>
      <c r="K1957" s="432"/>
      <c r="L1957" s="434">
        <v>191.13199999999998</v>
      </c>
      <c r="M1957" s="434">
        <v>6</v>
      </c>
      <c r="N1957" s="435">
        <v>1146.7919999999999</v>
      </c>
    </row>
    <row r="1958" spans="1:14" ht="14.4" customHeight="1" x14ac:dyDescent="0.3">
      <c r="A1958" s="430" t="s">
        <v>3747</v>
      </c>
      <c r="B1958" s="431" t="s">
        <v>4032</v>
      </c>
      <c r="C1958" s="432" t="s">
        <v>3878</v>
      </c>
      <c r="D1958" s="433" t="s">
        <v>4054</v>
      </c>
      <c r="E1958" s="432" t="s">
        <v>388</v>
      </c>
      <c r="F1958" s="433" t="s">
        <v>4075</v>
      </c>
      <c r="G1958" s="432" t="s">
        <v>381</v>
      </c>
      <c r="H1958" s="432" t="s">
        <v>1271</v>
      </c>
      <c r="I1958" s="432" t="s">
        <v>1272</v>
      </c>
      <c r="J1958" s="432" t="s">
        <v>891</v>
      </c>
      <c r="K1958" s="432" t="s">
        <v>1273</v>
      </c>
      <c r="L1958" s="434">
        <v>56.880067355873578</v>
      </c>
      <c r="M1958" s="434">
        <v>100</v>
      </c>
      <c r="N1958" s="435">
        <v>5688.006735587358</v>
      </c>
    </row>
    <row r="1959" spans="1:14" ht="14.4" customHeight="1" x14ac:dyDescent="0.3">
      <c r="A1959" s="430" t="s">
        <v>3747</v>
      </c>
      <c r="B1959" s="431" t="s">
        <v>4032</v>
      </c>
      <c r="C1959" s="432" t="s">
        <v>3878</v>
      </c>
      <c r="D1959" s="433" t="s">
        <v>4054</v>
      </c>
      <c r="E1959" s="432" t="s">
        <v>388</v>
      </c>
      <c r="F1959" s="433" t="s">
        <v>4075</v>
      </c>
      <c r="G1959" s="432" t="s">
        <v>381</v>
      </c>
      <c r="H1959" s="432" t="s">
        <v>1300</v>
      </c>
      <c r="I1959" s="432" t="s">
        <v>1301</v>
      </c>
      <c r="J1959" s="432" t="s">
        <v>1302</v>
      </c>
      <c r="K1959" s="432" t="s">
        <v>1303</v>
      </c>
      <c r="L1959" s="434">
        <v>68.79000000000002</v>
      </c>
      <c r="M1959" s="434">
        <v>3</v>
      </c>
      <c r="N1959" s="435">
        <v>206.37000000000006</v>
      </c>
    </row>
    <row r="1960" spans="1:14" ht="14.4" customHeight="1" x14ac:dyDescent="0.3">
      <c r="A1960" s="430" t="s">
        <v>3747</v>
      </c>
      <c r="B1960" s="431" t="s">
        <v>4032</v>
      </c>
      <c r="C1960" s="432" t="s">
        <v>3878</v>
      </c>
      <c r="D1960" s="433" t="s">
        <v>4054</v>
      </c>
      <c r="E1960" s="432" t="s">
        <v>388</v>
      </c>
      <c r="F1960" s="433" t="s">
        <v>4075</v>
      </c>
      <c r="G1960" s="432" t="s">
        <v>381</v>
      </c>
      <c r="H1960" s="432" t="s">
        <v>1311</v>
      </c>
      <c r="I1960" s="432" t="s">
        <v>1312</v>
      </c>
      <c r="J1960" s="432" t="s">
        <v>1313</v>
      </c>
      <c r="K1960" s="432" t="s">
        <v>1314</v>
      </c>
      <c r="L1960" s="434">
        <v>49.686923076923073</v>
      </c>
      <c r="M1960" s="434">
        <v>13</v>
      </c>
      <c r="N1960" s="435">
        <v>645.92999999999995</v>
      </c>
    </row>
    <row r="1961" spans="1:14" ht="14.4" customHeight="1" x14ac:dyDescent="0.3">
      <c r="A1961" s="430" t="s">
        <v>3747</v>
      </c>
      <c r="B1961" s="431" t="s">
        <v>4032</v>
      </c>
      <c r="C1961" s="432" t="s">
        <v>3878</v>
      </c>
      <c r="D1961" s="433" t="s">
        <v>4054</v>
      </c>
      <c r="E1961" s="432" t="s">
        <v>388</v>
      </c>
      <c r="F1961" s="433" t="s">
        <v>4075</v>
      </c>
      <c r="G1961" s="432" t="s">
        <v>381</v>
      </c>
      <c r="H1961" s="432" t="s">
        <v>2420</v>
      </c>
      <c r="I1961" s="432" t="s">
        <v>2421</v>
      </c>
      <c r="J1961" s="432" t="s">
        <v>852</v>
      </c>
      <c r="K1961" s="432" t="s">
        <v>2422</v>
      </c>
      <c r="L1961" s="434">
        <v>154.03</v>
      </c>
      <c r="M1961" s="434">
        <v>6</v>
      </c>
      <c r="N1961" s="435">
        <v>924.18</v>
      </c>
    </row>
    <row r="1962" spans="1:14" ht="14.4" customHeight="1" x14ac:dyDescent="0.3">
      <c r="A1962" s="430" t="s">
        <v>3747</v>
      </c>
      <c r="B1962" s="431" t="s">
        <v>4032</v>
      </c>
      <c r="C1962" s="432" t="s">
        <v>3878</v>
      </c>
      <c r="D1962" s="433" t="s">
        <v>4054</v>
      </c>
      <c r="E1962" s="432" t="s">
        <v>388</v>
      </c>
      <c r="F1962" s="433" t="s">
        <v>4075</v>
      </c>
      <c r="G1962" s="432" t="s">
        <v>381</v>
      </c>
      <c r="H1962" s="432" t="s">
        <v>2834</v>
      </c>
      <c r="I1962" s="432" t="s">
        <v>2835</v>
      </c>
      <c r="J1962" s="432" t="s">
        <v>2836</v>
      </c>
      <c r="K1962" s="432" t="s">
        <v>2837</v>
      </c>
      <c r="L1962" s="434">
        <v>186.34999999999997</v>
      </c>
      <c r="M1962" s="434">
        <v>2</v>
      </c>
      <c r="N1962" s="435">
        <v>372.69999999999993</v>
      </c>
    </row>
    <row r="1963" spans="1:14" ht="14.4" customHeight="1" x14ac:dyDescent="0.3">
      <c r="A1963" s="430" t="s">
        <v>3747</v>
      </c>
      <c r="B1963" s="431" t="s">
        <v>4032</v>
      </c>
      <c r="C1963" s="432" t="s">
        <v>3878</v>
      </c>
      <c r="D1963" s="433" t="s">
        <v>4054</v>
      </c>
      <c r="E1963" s="432" t="s">
        <v>388</v>
      </c>
      <c r="F1963" s="433" t="s">
        <v>4075</v>
      </c>
      <c r="G1963" s="432" t="s">
        <v>381</v>
      </c>
      <c r="H1963" s="432" t="s">
        <v>1386</v>
      </c>
      <c r="I1963" s="432" t="s">
        <v>1387</v>
      </c>
      <c r="J1963" s="432" t="s">
        <v>1388</v>
      </c>
      <c r="K1963" s="432" t="s">
        <v>1389</v>
      </c>
      <c r="L1963" s="434">
        <v>46.998920248599397</v>
      </c>
      <c r="M1963" s="434">
        <v>104</v>
      </c>
      <c r="N1963" s="435">
        <v>4887.8877058543376</v>
      </c>
    </row>
    <row r="1964" spans="1:14" ht="14.4" customHeight="1" x14ac:dyDescent="0.3">
      <c r="A1964" s="430" t="s">
        <v>3747</v>
      </c>
      <c r="B1964" s="431" t="s">
        <v>4032</v>
      </c>
      <c r="C1964" s="432" t="s">
        <v>3878</v>
      </c>
      <c r="D1964" s="433" t="s">
        <v>4054</v>
      </c>
      <c r="E1964" s="432" t="s">
        <v>388</v>
      </c>
      <c r="F1964" s="433" t="s">
        <v>4075</v>
      </c>
      <c r="G1964" s="432" t="s">
        <v>381</v>
      </c>
      <c r="H1964" s="432" t="s">
        <v>1392</v>
      </c>
      <c r="I1964" s="432" t="s">
        <v>1393</v>
      </c>
      <c r="J1964" s="432" t="s">
        <v>1394</v>
      </c>
      <c r="K1964" s="432" t="s">
        <v>1395</v>
      </c>
      <c r="L1964" s="434">
        <v>105.80999999999999</v>
      </c>
      <c r="M1964" s="434">
        <v>12</v>
      </c>
      <c r="N1964" s="435">
        <v>1269.7199999999998</v>
      </c>
    </row>
    <row r="1965" spans="1:14" ht="14.4" customHeight="1" x14ac:dyDescent="0.3">
      <c r="A1965" s="430" t="s">
        <v>3747</v>
      </c>
      <c r="B1965" s="431" t="s">
        <v>4032</v>
      </c>
      <c r="C1965" s="432" t="s">
        <v>3878</v>
      </c>
      <c r="D1965" s="433" t="s">
        <v>4054</v>
      </c>
      <c r="E1965" s="432" t="s">
        <v>388</v>
      </c>
      <c r="F1965" s="433" t="s">
        <v>4075</v>
      </c>
      <c r="G1965" s="432" t="s">
        <v>381</v>
      </c>
      <c r="H1965" s="432" t="s">
        <v>3882</v>
      </c>
      <c r="I1965" s="432" t="s">
        <v>3883</v>
      </c>
      <c r="J1965" s="432" t="s">
        <v>3795</v>
      </c>
      <c r="K1965" s="432" t="s">
        <v>3884</v>
      </c>
      <c r="L1965" s="434">
        <v>132.95999999999998</v>
      </c>
      <c r="M1965" s="434">
        <v>2</v>
      </c>
      <c r="N1965" s="435">
        <v>265.91999999999996</v>
      </c>
    </row>
    <row r="1966" spans="1:14" ht="14.4" customHeight="1" x14ac:dyDescent="0.3">
      <c r="A1966" s="430" t="s">
        <v>3747</v>
      </c>
      <c r="B1966" s="431" t="s">
        <v>4032</v>
      </c>
      <c r="C1966" s="432" t="s">
        <v>3878</v>
      </c>
      <c r="D1966" s="433" t="s">
        <v>4054</v>
      </c>
      <c r="E1966" s="432" t="s">
        <v>388</v>
      </c>
      <c r="F1966" s="433" t="s">
        <v>4075</v>
      </c>
      <c r="G1966" s="432" t="s">
        <v>381</v>
      </c>
      <c r="H1966" s="432" t="s">
        <v>2467</v>
      </c>
      <c r="I1966" s="432" t="s">
        <v>2468</v>
      </c>
      <c r="J1966" s="432" t="s">
        <v>2469</v>
      </c>
      <c r="K1966" s="432" t="s">
        <v>2470</v>
      </c>
      <c r="L1966" s="434">
        <v>40.560000000000009</v>
      </c>
      <c r="M1966" s="434">
        <v>3</v>
      </c>
      <c r="N1966" s="435">
        <v>121.68000000000004</v>
      </c>
    </row>
    <row r="1967" spans="1:14" ht="14.4" customHeight="1" x14ac:dyDescent="0.3">
      <c r="A1967" s="430" t="s">
        <v>3747</v>
      </c>
      <c r="B1967" s="431" t="s">
        <v>4032</v>
      </c>
      <c r="C1967" s="432" t="s">
        <v>3878</v>
      </c>
      <c r="D1967" s="433" t="s">
        <v>4054</v>
      </c>
      <c r="E1967" s="432" t="s">
        <v>388</v>
      </c>
      <c r="F1967" s="433" t="s">
        <v>4075</v>
      </c>
      <c r="G1967" s="432" t="s">
        <v>381</v>
      </c>
      <c r="H1967" s="432" t="s">
        <v>3789</v>
      </c>
      <c r="I1967" s="432" t="s">
        <v>3790</v>
      </c>
      <c r="J1967" s="432" t="s">
        <v>3791</v>
      </c>
      <c r="K1967" s="432" t="s">
        <v>3792</v>
      </c>
      <c r="L1967" s="434">
        <v>88.83</v>
      </c>
      <c r="M1967" s="434">
        <v>2</v>
      </c>
      <c r="N1967" s="435">
        <v>177.66</v>
      </c>
    </row>
    <row r="1968" spans="1:14" ht="14.4" customHeight="1" x14ac:dyDescent="0.3">
      <c r="A1968" s="430" t="s">
        <v>3747</v>
      </c>
      <c r="B1968" s="431" t="s">
        <v>4032</v>
      </c>
      <c r="C1968" s="432" t="s">
        <v>3878</v>
      </c>
      <c r="D1968" s="433" t="s">
        <v>4054</v>
      </c>
      <c r="E1968" s="432" t="s">
        <v>388</v>
      </c>
      <c r="F1968" s="433" t="s">
        <v>4075</v>
      </c>
      <c r="G1968" s="432" t="s">
        <v>381</v>
      </c>
      <c r="H1968" s="432" t="s">
        <v>3793</v>
      </c>
      <c r="I1968" s="432" t="s">
        <v>3794</v>
      </c>
      <c r="J1968" s="432" t="s">
        <v>3795</v>
      </c>
      <c r="K1968" s="432" t="s">
        <v>3796</v>
      </c>
      <c r="L1968" s="434">
        <v>28.25</v>
      </c>
      <c r="M1968" s="434">
        <v>2</v>
      </c>
      <c r="N1968" s="435">
        <v>56.5</v>
      </c>
    </row>
    <row r="1969" spans="1:14" ht="14.4" customHeight="1" x14ac:dyDescent="0.3">
      <c r="A1969" s="430" t="s">
        <v>3747</v>
      </c>
      <c r="B1969" s="431" t="s">
        <v>4032</v>
      </c>
      <c r="C1969" s="432" t="s">
        <v>3878</v>
      </c>
      <c r="D1969" s="433" t="s">
        <v>4054</v>
      </c>
      <c r="E1969" s="432" t="s">
        <v>388</v>
      </c>
      <c r="F1969" s="433" t="s">
        <v>4075</v>
      </c>
      <c r="G1969" s="432" t="s">
        <v>381</v>
      </c>
      <c r="H1969" s="432" t="s">
        <v>3800</v>
      </c>
      <c r="I1969" s="432" t="s">
        <v>3800</v>
      </c>
      <c r="J1969" s="432" t="s">
        <v>3801</v>
      </c>
      <c r="K1969" s="432" t="s">
        <v>3802</v>
      </c>
      <c r="L1969" s="434">
        <v>108.67999999999999</v>
      </c>
      <c r="M1969" s="434">
        <v>30</v>
      </c>
      <c r="N1969" s="435">
        <v>3260.3999999999996</v>
      </c>
    </row>
    <row r="1970" spans="1:14" ht="14.4" customHeight="1" x14ac:dyDescent="0.3">
      <c r="A1970" s="430" t="s">
        <v>3747</v>
      </c>
      <c r="B1970" s="431" t="s">
        <v>4032</v>
      </c>
      <c r="C1970" s="432" t="s">
        <v>3878</v>
      </c>
      <c r="D1970" s="433" t="s">
        <v>4054</v>
      </c>
      <c r="E1970" s="432" t="s">
        <v>388</v>
      </c>
      <c r="F1970" s="433" t="s">
        <v>4075</v>
      </c>
      <c r="G1970" s="432" t="s">
        <v>381</v>
      </c>
      <c r="H1970" s="432" t="s">
        <v>3215</v>
      </c>
      <c r="I1970" s="432" t="s">
        <v>3216</v>
      </c>
      <c r="J1970" s="432" t="s">
        <v>3217</v>
      </c>
      <c r="K1970" s="432" t="s">
        <v>3218</v>
      </c>
      <c r="L1970" s="434">
        <v>142.35000000000002</v>
      </c>
      <c r="M1970" s="434">
        <v>1</v>
      </c>
      <c r="N1970" s="435">
        <v>142.35000000000002</v>
      </c>
    </row>
    <row r="1971" spans="1:14" ht="14.4" customHeight="1" x14ac:dyDescent="0.3">
      <c r="A1971" s="430" t="s">
        <v>3747</v>
      </c>
      <c r="B1971" s="431" t="s">
        <v>4032</v>
      </c>
      <c r="C1971" s="432" t="s">
        <v>3878</v>
      </c>
      <c r="D1971" s="433" t="s">
        <v>4054</v>
      </c>
      <c r="E1971" s="432" t="s">
        <v>388</v>
      </c>
      <c r="F1971" s="433" t="s">
        <v>4075</v>
      </c>
      <c r="G1971" s="432" t="s">
        <v>381</v>
      </c>
      <c r="H1971" s="432" t="s">
        <v>3817</v>
      </c>
      <c r="I1971" s="432" t="s">
        <v>3818</v>
      </c>
      <c r="J1971" s="432" t="s">
        <v>3819</v>
      </c>
      <c r="K1971" s="432" t="s">
        <v>3820</v>
      </c>
      <c r="L1971" s="434">
        <v>113.84251411930745</v>
      </c>
      <c r="M1971" s="434">
        <v>144</v>
      </c>
      <c r="N1971" s="435">
        <v>16393.322033180273</v>
      </c>
    </row>
    <row r="1972" spans="1:14" ht="14.4" customHeight="1" x14ac:dyDescent="0.3">
      <c r="A1972" s="430" t="s">
        <v>3747</v>
      </c>
      <c r="B1972" s="431" t="s">
        <v>4032</v>
      </c>
      <c r="C1972" s="432" t="s">
        <v>3878</v>
      </c>
      <c r="D1972" s="433" t="s">
        <v>4054</v>
      </c>
      <c r="E1972" s="432" t="s">
        <v>388</v>
      </c>
      <c r="F1972" s="433" t="s">
        <v>4075</v>
      </c>
      <c r="G1972" s="432" t="s">
        <v>381</v>
      </c>
      <c r="H1972" s="432" t="s">
        <v>3344</v>
      </c>
      <c r="I1972" s="432" t="s">
        <v>3344</v>
      </c>
      <c r="J1972" s="432" t="s">
        <v>3345</v>
      </c>
      <c r="K1972" s="432" t="s">
        <v>595</v>
      </c>
      <c r="L1972" s="434">
        <v>109.64</v>
      </c>
      <c r="M1972" s="434">
        <v>1</v>
      </c>
      <c r="N1972" s="435">
        <v>109.64</v>
      </c>
    </row>
    <row r="1973" spans="1:14" ht="14.4" customHeight="1" x14ac:dyDescent="0.3">
      <c r="A1973" s="430" t="s">
        <v>3747</v>
      </c>
      <c r="B1973" s="431" t="s">
        <v>4032</v>
      </c>
      <c r="C1973" s="432" t="s">
        <v>3878</v>
      </c>
      <c r="D1973" s="433" t="s">
        <v>4054</v>
      </c>
      <c r="E1973" s="432" t="s">
        <v>388</v>
      </c>
      <c r="F1973" s="433" t="s">
        <v>4075</v>
      </c>
      <c r="G1973" s="432" t="s">
        <v>381</v>
      </c>
      <c r="H1973" s="432" t="s">
        <v>2593</v>
      </c>
      <c r="I1973" s="432" t="s">
        <v>2593</v>
      </c>
      <c r="J1973" s="432" t="s">
        <v>2594</v>
      </c>
      <c r="K1973" s="432" t="s">
        <v>2595</v>
      </c>
      <c r="L1973" s="434">
        <v>94.3</v>
      </c>
      <c r="M1973" s="434">
        <v>1</v>
      </c>
      <c r="N1973" s="435">
        <v>94.3</v>
      </c>
    </row>
    <row r="1974" spans="1:14" ht="14.4" customHeight="1" x14ac:dyDescent="0.3">
      <c r="A1974" s="430" t="s">
        <v>3747</v>
      </c>
      <c r="B1974" s="431" t="s">
        <v>4032</v>
      </c>
      <c r="C1974" s="432" t="s">
        <v>3878</v>
      </c>
      <c r="D1974" s="433" t="s">
        <v>4054</v>
      </c>
      <c r="E1974" s="432" t="s">
        <v>388</v>
      </c>
      <c r="F1974" s="433" t="s">
        <v>4075</v>
      </c>
      <c r="G1974" s="432" t="s">
        <v>381</v>
      </c>
      <c r="H1974" s="432" t="s">
        <v>1622</v>
      </c>
      <c r="I1974" s="432" t="s">
        <v>1622</v>
      </c>
      <c r="J1974" s="432" t="s">
        <v>1623</v>
      </c>
      <c r="K1974" s="432" t="s">
        <v>1624</v>
      </c>
      <c r="L1974" s="434">
        <v>130.35</v>
      </c>
      <c r="M1974" s="434">
        <v>1</v>
      </c>
      <c r="N1974" s="435">
        <v>130.35</v>
      </c>
    </row>
    <row r="1975" spans="1:14" ht="14.4" customHeight="1" x14ac:dyDescent="0.3">
      <c r="A1975" s="430" t="s">
        <v>3747</v>
      </c>
      <c r="B1975" s="431" t="s">
        <v>4032</v>
      </c>
      <c r="C1975" s="432" t="s">
        <v>3878</v>
      </c>
      <c r="D1975" s="433" t="s">
        <v>4054</v>
      </c>
      <c r="E1975" s="432" t="s">
        <v>388</v>
      </c>
      <c r="F1975" s="433" t="s">
        <v>4075</v>
      </c>
      <c r="G1975" s="432" t="s">
        <v>381</v>
      </c>
      <c r="H1975" s="432" t="s">
        <v>1706</v>
      </c>
      <c r="I1975" s="432" t="s">
        <v>1706</v>
      </c>
      <c r="J1975" s="432" t="s">
        <v>1707</v>
      </c>
      <c r="K1975" s="432" t="s">
        <v>1708</v>
      </c>
      <c r="L1975" s="434">
        <v>220.29999999999998</v>
      </c>
      <c r="M1975" s="434">
        <v>3</v>
      </c>
      <c r="N1975" s="435">
        <v>660.9</v>
      </c>
    </row>
    <row r="1976" spans="1:14" ht="14.4" customHeight="1" x14ac:dyDescent="0.3">
      <c r="A1976" s="430" t="s">
        <v>3747</v>
      </c>
      <c r="B1976" s="431" t="s">
        <v>4032</v>
      </c>
      <c r="C1976" s="432" t="s">
        <v>3878</v>
      </c>
      <c r="D1976" s="433" t="s">
        <v>4054</v>
      </c>
      <c r="E1976" s="432" t="s">
        <v>388</v>
      </c>
      <c r="F1976" s="433" t="s">
        <v>4075</v>
      </c>
      <c r="G1976" s="432" t="s">
        <v>381</v>
      </c>
      <c r="H1976" s="432" t="s">
        <v>3838</v>
      </c>
      <c r="I1976" s="432" t="s">
        <v>3838</v>
      </c>
      <c r="J1976" s="432" t="s">
        <v>3839</v>
      </c>
      <c r="K1976" s="432" t="s">
        <v>3840</v>
      </c>
      <c r="L1976" s="434">
        <v>142.43999999999994</v>
      </c>
      <c r="M1976" s="434">
        <v>2</v>
      </c>
      <c r="N1976" s="435">
        <v>284.87999999999988</v>
      </c>
    </row>
    <row r="1977" spans="1:14" ht="14.4" customHeight="1" x14ac:dyDescent="0.3">
      <c r="A1977" s="430" t="s">
        <v>3747</v>
      </c>
      <c r="B1977" s="431" t="s">
        <v>4032</v>
      </c>
      <c r="C1977" s="432" t="s">
        <v>3878</v>
      </c>
      <c r="D1977" s="433" t="s">
        <v>4054</v>
      </c>
      <c r="E1977" s="432" t="s">
        <v>388</v>
      </c>
      <c r="F1977" s="433" t="s">
        <v>4075</v>
      </c>
      <c r="G1977" s="432" t="s">
        <v>381</v>
      </c>
      <c r="H1977" s="432" t="s">
        <v>3845</v>
      </c>
      <c r="I1977" s="432" t="s">
        <v>3845</v>
      </c>
      <c r="J1977" s="432" t="s">
        <v>3846</v>
      </c>
      <c r="K1977" s="432" t="s">
        <v>3847</v>
      </c>
      <c r="L1977" s="434">
        <v>26.950000000000006</v>
      </c>
      <c r="M1977" s="434">
        <v>10</v>
      </c>
      <c r="N1977" s="435">
        <v>269.50000000000006</v>
      </c>
    </row>
    <row r="1978" spans="1:14" ht="14.4" customHeight="1" x14ac:dyDescent="0.3">
      <c r="A1978" s="430" t="s">
        <v>3747</v>
      </c>
      <c r="B1978" s="431" t="s">
        <v>4032</v>
      </c>
      <c r="C1978" s="432" t="s">
        <v>3878</v>
      </c>
      <c r="D1978" s="433" t="s">
        <v>4054</v>
      </c>
      <c r="E1978" s="432" t="s">
        <v>388</v>
      </c>
      <c r="F1978" s="433" t="s">
        <v>4075</v>
      </c>
      <c r="G1978" s="432" t="s">
        <v>1764</v>
      </c>
      <c r="H1978" s="432" t="s">
        <v>1803</v>
      </c>
      <c r="I1978" s="432" t="s">
        <v>1804</v>
      </c>
      <c r="J1978" s="432" t="s">
        <v>1805</v>
      </c>
      <c r="K1978" s="432" t="s">
        <v>1806</v>
      </c>
      <c r="L1978" s="434">
        <v>721.20081916845095</v>
      </c>
      <c r="M1978" s="434">
        <v>2</v>
      </c>
      <c r="N1978" s="435">
        <v>1442.4016383369019</v>
      </c>
    </row>
    <row r="1979" spans="1:14" ht="14.4" customHeight="1" x14ac:dyDescent="0.3">
      <c r="A1979" s="430" t="s">
        <v>3747</v>
      </c>
      <c r="B1979" s="431" t="s">
        <v>4032</v>
      </c>
      <c r="C1979" s="432" t="s">
        <v>3878</v>
      </c>
      <c r="D1979" s="433" t="s">
        <v>4054</v>
      </c>
      <c r="E1979" s="432" t="s">
        <v>388</v>
      </c>
      <c r="F1979" s="433" t="s">
        <v>4075</v>
      </c>
      <c r="G1979" s="432" t="s">
        <v>1764</v>
      </c>
      <c r="H1979" s="432" t="s">
        <v>1859</v>
      </c>
      <c r="I1979" s="432" t="s">
        <v>1860</v>
      </c>
      <c r="J1979" s="432" t="s">
        <v>1861</v>
      </c>
      <c r="K1979" s="432" t="s">
        <v>873</v>
      </c>
      <c r="L1979" s="434">
        <v>46.989999999999988</v>
      </c>
      <c r="M1979" s="434">
        <v>2</v>
      </c>
      <c r="N1979" s="435">
        <v>93.979999999999976</v>
      </c>
    </row>
    <row r="1980" spans="1:14" ht="14.4" customHeight="1" x14ac:dyDescent="0.3">
      <c r="A1980" s="430" t="s">
        <v>3747</v>
      </c>
      <c r="B1980" s="431" t="s">
        <v>4032</v>
      </c>
      <c r="C1980" s="432" t="s">
        <v>3878</v>
      </c>
      <c r="D1980" s="433" t="s">
        <v>4054</v>
      </c>
      <c r="E1980" s="432" t="s">
        <v>388</v>
      </c>
      <c r="F1980" s="433" t="s">
        <v>4075</v>
      </c>
      <c r="G1980" s="432" t="s">
        <v>1764</v>
      </c>
      <c r="H1980" s="432" t="s">
        <v>3851</v>
      </c>
      <c r="I1980" s="432" t="s">
        <v>3852</v>
      </c>
      <c r="J1980" s="432" t="s">
        <v>1861</v>
      </c>
      <c r="K1980" s="432" t="s">
        <v>2964</v>
      </c>
      <c r="L1980" s="434">
        <v>106.53999999999996</v>
      </c>
      <c r="M1980" s="434">
        <v>3</v>
      </c>
      <c r="N1980" s="435">
        <v>319.61999999999989</v>
      </c>
    </row>
    <row r="1981" spans="1:14" ht="14.4" customHeight="1" x14ac:dyDescent="0.3">
      <c r="A1981" s="430" t="s">
        <v>3747</v>
      </c>
      <c r="B1981" s="431" t="s">
        <v>4032</v>
      </c>
      <c r="C1981" s="432" t="s">
        <v>3878</v>
      </c>
      <c r="D1981" s="433" t="s">
        <v>4054</v>
      </c>
      <c r="E1981" s="432" t="s">
        <v>388</v>
      </c>
      <c r="F1981" s="433" t="s">
        <v>4075</v>
      </c>
      <c r="G1981" s="432" t="s">
        <v>1764</v>
      </c>
      <c r="H1981" s="432" t="s">
        <v>2691</v>
      </c>
      <c r="I1981" s="432" t="s">
        <v>2691</v>
      </c>
      <c r="J1981" s="432" t="s">
        <v>2692</v>
      </c>
      <c r="K1981" s="432" t="s">
        <v>2693</v>
      </c>
      <c r="L1981" s="434">
        <v>273.89999999999998</v>
      </c>
      <c r="M1981" s="434">
        <v>1</v>
      </c>
      <c r="N1981" s="435">
        <v>273.89999999999998</v>
      </c>
    </row>
    <row r="1982" spans="1:14" ht="14.4" customHeight="1" x14ac:dyDescent="0.3">
      <c r="A1982" s="430" t="s">
        <v>3747</v>
      </c>
      <c r="B1982" s="431" t="s">
        <v>4032</v>
      </c>
      <c r="C1982" s="432" t="s">
        <v>3878</v>
      </c>
      <c r="D1982" s="433" t="s">
        <v>4054</v>
      </c>
      <c r="E1982" s="432" t="s">
        <v>388</v>
      </c>
      <c r="F1982" s="433" t="s">
        <v>4075</v>
      </c>
      <c r="G1982" s="432" t="s">
        <v>1764</v>
      </c>
      <c r="H1982" s="432" t="s">
        <v>2053</v>
      </c>
      <c r="I1982" s="432" t="s">
        <v>2053</v>
      </c>
      <c r="J1982" s="432" t="s">
        <v>1805</v>
      </c>
      <c r="K1982" s="432" t="s">
        <v>2054</v>
      </c>
      <c r="L1982" s="434">
        <v>408.95</v>
      </c>
      <c r="M1982" s="434">
        <v>2</v>
      </c>
      <c r="N1982" s="435">
        <v>817.9</v>
      </c>
    </row>
    <row r="1983" spans="1:14" ht="14.4" customHeight="1" x14ac:dyDescent="0.3">
      <c r="A1983" s="430" t="s">
        <v>3747</v>
      </c>
      <c r="B1983" s="431" t="s">
        <v>4032</v>
      </c>
      <c r="C1983" s="432" t="s">
        <v>3878</v>
      </c>
      <c r="D1983" s="433" t="s">
        <v>4054</v>
      </c>
      <c r="E1983" s="432" t="s">
        <v>388</v>
      </c>
      <c r="F1983" s="433" t="s">
        <v>4075</v>
      </c>
      <c r="G1983" s="432" t="s">
        <v>1764</v>
      </c>
      <c r="H1983" s="432" t="s">
        <v>2055</v>
      </c>
      <c r="I1983" s="432" t="s">
        <v>2055</v>
      </c>
      <c r="J1983" s="432" t="s">
        <v>2056</v>
      </c>
      <c r="K1983" s="432" t="s">
        <v>2057</v>
      </c>
      <c r="L1983" s="434">
        <v>67.829568360234859</v>
      </c>
      <c r="M1983" s="434">
        <v>100</v>
      </c>
      <c r="N1983" s="435">
        <v>6782.9568360234862</v>
      </c>
    </row>
    <row r="1984" spans="1:14" ht="14.4" customHeight="1" x14ac:dyDescent="0.3">
      <c r="A1984" s="430" t="s">
        <v>3747</v>
      </c>
      <c r="B1984" s="431" t="s">
        <v>4032</v>
      </c>
      <c r="C1984" s="432" t="s">
        <v>3878</v>
      </c>
      <c r="D1984" s="433" t="s">
        <v>4054</v>
      </c>
      <c r="E1984" s="432" t="s">
        <v>388</v>
      </c>
      <c r="F1984" s="433" t="s">
        <v>4075</v>
      </c>
      <c r="G1984" s="432" t="s">
        <v>1764</v>
      </c>
      <c r="H1984" s="432" t="s">
        <v>2059</v>
      </c>
      <c r="I1984" s="432" t="s">
        <v>2059</v>
      </c>
      <c r="J1984" s="432" t="s">
        <v>1805</v>
      </c>
      <c r="K1984" s="432" t="s">
        <v>2052</v>
      </c>
      <c r="L1984" s="434">
        <v>630.66000000000008</v>
      </c>
      <c r="M1984" s="434">
        <v>4</v>
      </c>
      <c r="N1984" s="435">
        <v>2522.6400000000003</v>
      </c>
    </row>
    <row r="1985" spans="1:14" ht="14.4" customHeight="1" x14ac:dyDescent="0.3">
      <c r="A1985" s="430" t="s">
        <v>3747</v>
      </c>
      <c r="B1985" s="431" t="s">
        <v>4032</v>
      </c>
      <c r="C1985" s="432" t="s">
        <v>3878</v>
      </c>
      <c r="D1985" s="433" t="s">
        <v>4054</v>
      </c>
      <c r="E1985" s="432" t="s">
        <v>388</v>
      </c>
      <c r="F1985" s="433" t="s">
        <v>4075</v>
      </c>
      <c r="G1985" s="432" t="s">
        <v>1764</v>
      </c>
      <c r="H1985" s="432" t="s">
        <v>2062</v>
      </c>
      <c r="I1985" s="432" t="s">
        <v>2062</v>
      </c>
      <c r="J1985" s="432" t="s">
        <v>1805</v>
      </c>
      <c r="K1985" s="432" t="s">
        <v>2061</v>
      </c>
      <c r="L1985" s="434">
        <v>913.65</v>
      </c>
      <c r="M1985" s="434">
        <v>1</v>
      </c>
      <c r="N1985" s="435">
        <v>913.65</v>
      </c>
    </row>
    <row r="1986" spans="1:14" ht="14.4" customHeight="1" x14ac:dyDescent="0.3">
      <c r="A1986" s="430" t="s">
        <v>3747</v>
      </c>
      <c r="B1986" s="431" t="s">
        <v>4032</v>
      </c>
      <c r="C1986" s="432" t="s">
        <v>3878</v>
      </c>
      <c r="D1986" s="433" t="s">
        <v>4054</v>
      </c>
      <c r="E1986" s="432" t="s">
        <v>388</v>
      </c>
      <c r="F1986" s="433" t="s">
        <v>4075</v>
      </c>
      <c r="G1986" s="432" t="s">
        <v>1764</v>
      </c>
      <c r="H1986" s="432" t="s">
        <v>2067</v>
      </c>
      <c r="I1986" s="432" t="s">
        <v>2067</v>
      </c>
      <c r="J1986" s="432" t="s">
        <v>1820</v>
      </c>
      <c r="K1986" s="432" t="s">
        <v>2068</v>
      </c>
      <c r="L1986" s="434">
        <v>154.30999999999997</v>
      </c>
      <c r="M1986" s="434">
        <v>1</v>
      </c>
      <c r="N1986" s="435">
        <v>154.30999999999997</v>
      </c>
    </row>
    <row r="1987" spans="1:14" ht="14.4" customHeight="1" x14ac:dyDescent="0.3">
      <c r="A1987" s="430" t="s">
        <v>3747</v>
      </c>
      <c r="B1987" s="431" t="s">
        <v>4032</v>
      </c>
      <c r="C1987" s="432" t="s">
        <v>3878</v>
      </c>
      <c r="D1987" s="433" t="s">
        <v>4054</v>
      </c>
      <c r="E1987" s="432" t="s">
        <v>388</v>
      </c>
      <c r="F1987" s="433" t="s">
        <v>4075</v>
      </c>
      <c r="G1987" s="432" t="s">
        <v>1764</v>
      </c>
      <c r="H1987" s="432" t="s">
        <v>2072</v>
      </c>
      <c r="I1987" s="432" t="s">
        <v>2072</v>
      </c>
      <c r="J1987" s="432" t="s">
        <v>2073</v>
      </c>
      <c r="K1987" s="432" t="s">
        <v>2074</v>
      </c>
      <c r="L1987" s="434">
        <v>77.150289968879548</v>
      </c>
      <c r="M1987" s="434">
        <v>4</v>
      </c>
      <c r="N1987" s="435">
        <v>308.60115987551819</v>
      </c>
    </row>
    <row r="1988" spans="1:14" ht="14.4" customHeight="1" x14ac:dyDescent="0.3">
      <c r="A1988" s="430" t="s">
        <v>3747</v>
      </c>
      <c r="B1988" s="431" t="s">
        <v>4032</v>
      </c>
      <c r="C1988" s="432" t="s">
        <v>3885</v>
      </c>
      <c r="D1988" s="433" t="s">
        <v>4055</v>
      </c>
      <c r="E1988" s="432" t="s">
        <v>388</v>
      </c>
      <c r="F1988" s="433" t="s">
        <v>4075</v>
      </c>
      <c r="G1988" s="432" t="s">
        <v>381</v>
      </c>
      <c r="H1988" s="432" t="s">
        <v>807</v>
      </c>
      <c r="I1988" s="432" t="s">
        <v>808</v>
      </c>
      <c r="J1988" s="432" t="s">
        <v>809</v>
      </c>
      <c r="K1988" s="432" t="s">
        <v>810</v>
      </c>
      <c r="L1988" s="434">
        <v>96.819999999999979</v>
      </c>
      <c r="M1988" s="434">
        <v>20</v>
      </c>
      <c r="N1988" s="435">
        <v>1936.3999999999996</v>
      </c>
    </row>
    <row r="1989" spans="1:14" ht="14.4" customHeight="1" x14ac:dyDescent="0.3">
      <c r="A1989" s="430" t="s">
        <v>3747</v>
      </c>
      <c r="B1989" s="431" t="s">
        <v>4032</v>
      </c>
      <c r="C1989" s="432" t="s">
        <v>3885</v>
      </c>
      <c r="D1989" s="433" t="s">
        <v>4055</v>
      </c>
      <c r="E1989" s="432" t="s">
        <v>388</v>
      </c>
      <c r="F1989" s="433" t="s">
        <v>4075</v>
      </c>
      <c r="G1989" s="432" t="s">
        <v>381</v>
      </c>
      <c r="H1989" s="432" t="s">
        <v>811</v>
      </c>
      <c r="I1989" s="432" t="s">
        <v>812</v>
      </c>
      <c r="J1989" s="432" t="s">
        <v>809</v>
      </c>
      <c r="K1989" s="432" t="s">
        <v>813</v>
      </c>
      <c r="L1989" s="434">
        <v>100.75991739657579</v>
      </c>
      <c r="M1989" s="434">
        <v>20</v>
      </c>
      <c r="N1989" s="435">
        <v>2015.1983479315159</v>
      </c>
    </row>
    <row r="1990" spans="1:14" ht="14.4" customHeight="1" x14ac:dyDescent="0.3">
      <c r="A1990" s="430" t="s">
        <v>3747</v>
      </c>
      <c r="B1990" s="431" t="s">
        <v>4032</v>
      </c>
      <c r="C1990" s="432" t="s">
        <v>3885</v>
      </c>
      <c r="D1990" s="433" t="s">
        <v>4055</v>
      </c>
      <c r="E1990" s="432" t="s">
        <v>388</v>
      </c>
      <c r="F1990" s="433" t="s">
        <v>4075</v>
      </c>
      <c r="G1990" s="432" t="s">
        <v>381</v>
      </c>
      <c r="H1990" s="432" t="s">
        <v>403</v>
      </c>
      <c r="I1990" s="432" t="s">
        <v>404</v>
      </c>
      <c r="J1990" s="432" t="s">
        <v>405</v>
      </c>
      <c r="K1990" s="432" t="s">
        <v>406</v>
      </c>
      <c r="L1990" s="434">
        <v>168.05934742050999</v>
      </c>
      <c r="M1990" s="434">
        <v>149</v>
      </c>
      <c r="N1990" s="435">
        <v>25040.842765655987</v>
      </c>
    </row>
    <row r="1991" spans="1:14" ht="14.4" customHeight="1" x14ac:dyDescent="0.3">
      <c r="A1991" s="430" t="s">
        <v>3747</v>
      </c>
      <c r="B1991" s="431" t="s">
        <v>4032</v>
      </c>
      <c r="C1991" s="432" t="s">
        <v>3885</v>
      </c>
      <c r="D1991" s="433" t="s">
        <v>4055</v>
      </c>
      <c r="E1991" s="432" t="s">
        <v>388</v>
      </c>
      <c r="F1991" s="433" t="s">
        <v>4075</v>
      </c>
      <c r="G1991" s="432" t="s">
        <v>381</v>
      </c>
      <c r="H1991" s="432" t="s">
        <v>889</v>
      </c>
      <c r="I1991" s="432" t="s">
        <v>890</v>
      </c>
      <c r="J1991" s="432" t="s">
        <v>891</v>
      </c>
      <c r="K1991" s="432" t="s">
        <v>892</v>
      </c>
      <c r="L1991" s="434">
        <v>56.880249284571782</v>
      </c>
      <c r="M1991" s="434">
        <v>28</v>
      </c>
      <c r="N1991" s="435">
        <v>1592.6469799680099</v>
      </c>
    </row>
    <row r="1992" spans="1:14" ht="14.4" customHeight="1" x14ac:dyDescent="0.3">
      <c r="A1992" s="430" t="s">
        <v>3747</v>
      </c>
      <c r="B1992" s="431" t="s">
        <v>4032</v>
      </c>
      <c r="C1992" s="432" t="s">
        <v>3885</v>
      </c>
      <c r="D1992" s="433" t="s">
        <v>4055</v>
      </c>
      <c r="E1992" s="432" t="s">
        <v>388</v>
      </c>
      <c r="F1992" s="433" t="s">
        <v>4075</v>
      </c>
      <c r="G1992" s="432" t="s">
        <v>381</v>
      </c>
      <c r="H1992" s="432" t="s">
        <v>897</v>
      </c>
      <c r="I1992" s="432" t="s">
        <v>898</v>
      </c>
      <c r="J1992" s="432" t="s">
        <v>899</v>
      </c>
      <c r="K1992" s="432" t="s">
        <v>900</v>
      </c>
      <c r="L1992" s="434">
        <v>41.35</v>
      </c>
      <c r="M1992" s="434">
        <v>10</v>
      </c>
      <c r="N1992" s="435">
        <v>413.5</v>
      </c>
    </row>
    <row r="1993" spans="1:14" ht="14.4" customHeight="1" x14ac:dyDescent="0.3">
      <c r="A1993" s="430" t="s">
        <v>3747</v>
      </c>
      <c r="B1993" s="431" t="s">
        <v>4032</v>
      </c>
      <c r="C1993" s="432" t="s">
        <v>3885</v>
      </c>
      <c r="D1993" s="433" t="s">
        <v>4055</v>
      </c>
      <c r="E1993" s="432" t="s">
        <v>388</v>
      </c>
      <c r="F1993" s="433" t="s">
        <v>4075</v>
      </c>
      <c r="G1993" s="432" t="s">
        <v>381</v>
      </c>
      <c r="H1993" s="432" t="s">
        <v>933</v>
      </c>
      <c r="I1993" s="432" t="s">
        <v>933</v>
      </c>
      <c r="J1993" s="432" t="s">
        <v>934</v>
      </c>
      <c r="K1993" s="432" t="s">
        <v>935</v>
      </c>
      <c r="L1993" s="434">
        <v>36.52999999999998</v>
      </c>
      <c r="M1993" s="434">
        <v>40</v>
      </c>
      <c r="N1993" s="435">
        <v>1461.1999999999991</v>
      </c>
    </row>
    <row r="1994" spans="1:14" ht="14.4" customHeight="1" x14ac:dyDescent="0.3">
      <c r="A1994" s="430" t="s">
        <v>3747</v>
      </c>
      <c r="B1994" s="431" t="s">
        <v>4032</v>
      </c>
      <c r="C1994" s="432" t="s">
        <v>3885</v>
      </c>
      <c r="D1994" s="433" t="s">
        <v>4055</v>
      </c>
      <c r="E1994" s="432" t="s">
        <v>388</v>
      </c>
      <c r="F1994" s="433" t="s">
        <v>4075</v>
      </c>
      <c r="G1994" s="432" t="s">
        <v>381</v>
      </c>
      <c r="H1994" s="432" t="s">
        <v>991</v>
      </c>
      <c r="I1994" s="432" t="s">
        <v>992</v>
      </c>
      <c r="J1994" s="432" t="s">
        <v>891</v>
      </c>
      <c r="K1994" s="432" t="s">
        <v>993</v>
      </c>
      <c r="L1994" s="434">
        <v>44.589999999999996</v>
      </c>
      <c r="M1994" s="434">
        <v>2</v>
      </c>
      <c r="N1994" s="435">
        <v>89.179999999999993</v>
      </c>
    </row>
    <row r="1995" spans="1:14" ht="14.4" customHeight="1" x14ac:dyDescent="0.3">
      <c r="A1995" s="430" t="s">
        <v>3747</v>
      </c>
      <c r="B1995" s="431" t="s">
        <v>4032</v>
      </c>
      <c r="C1995" s="432" t="s">
        <v>3885</v>
      </c>
      <c r="D1995" s="433" t="s">
        <v>4055</v>
      </c>
      <c r="E1995" s="432" t="s">
        <v>388</v>
      </c>
      <c r="F1995" s="433" t="s">
        <v>4075</v>
      </c>
      <c r="G1995" s="432" t="s">
        <v>381</v>
      </c>
      <c r="H1995" s="432" t="s">
        <v>411</v>
      </c>
      <c r="I1995" s="432" t="s">
        <v>412</v>
      </c>
      <c r="J1995" s="432" t="s">
        <v>413</v>
      </c>
      <c r="K1995" s="432" t="s">
        <v>414</v>
      </c>
      <c r="L1995" s="434">
        <v>74.908181818181845</v>
      </c>
      <c r="M1995" s="434">
        <v>22</v>
      </c>
      <c r="N1995" s="435">
        <v>1647.9800000000005</v>
      </c>
    </row>
    <row r="1996" spans="1:14" ht="14.4" customHeight="1" x14ac:dyDescent="0.3">
      <c r="A1996" s="430" t="s">
        <v>3747</v>
      </c>
      <c r="B1996" s="431" t="s">
        <v>4032</v>
      </c>
      <c r="C1996" s="432" t="s">
        <v>3885</v>
      </c>
      <c r="D1996" s="433" t="s">
        <v>4055</v>
      </c>
      <c r="E1996" s="432" t="s">
        <v>388</v>
      </c>
      <c r="F1996" s="433" t="s">
        <v>4075</v>
      </c>
      <c r="G1996" s="432" t="s">
        <v>381</v>
      </c>
      <c r="H1996" s="432" t="s">
        <v>1068</v>
      </c>
      <c r="I1996" s="432" t="s">
        <v>1069</v>
      </c>
      <c r="J1996" s="432" t="s">
        <v>1066</v>
      </c>
      <c r="K1996" s="432" t="s">
        <v>1070</v>
      </c>
      <c r="L1996" s="434">
        <v>210.0199999999999</v>
      </c>
      <c r="M1996" s="434">
        <v>2</v>
      </c>
      <c r="N1996" s="435">
        <v>420.03999999999979</v>
      </c>
    </row>
    <row r="1997" spans="1:14" ht="14.4" customHeight="1" x14ac:dyDescent="0.3">
      <c r="A1997" s="430" t="s">
        <v>3747</v>
      </c>
      <c r="B1997" s="431" t="s">
        <v>4032</v>
      </c>
      <c r="C1997" s="432" t="s">
        <v>3885</v>
      </c>
      <c r="D1997" s="433" t="s">
        <v>4055</v>
      </c>
      <c r="E1997" s="432" t="s">
        <v>388</v>
      </c>
      <c r="F1997" s="433" t="s">
        <v>4075</v>
      </c>
      <c r="G1997" s="432" t="s">
        <v>381</v>
      </c>
      <c r="H1997" s="432" t="s">
        <v>1133</v>
      </c>
      <c r="I1997" s="432" t="s">
        <v>1134</v>
      </c>
      <c r="J1997" s="432" t="s">
        <v>1135</v>
      </c>
      <c r="K1997" s="432" t="s">
        <v>1136</v>
      </c>
      <c r="L1997" s="434">
        <v>112.96002275039474</v>
      </c>
      <c r="M1997" s="434">
        <v>16</v>
      </c>
      <c r="N1997" s="435">
        <v>1807.3603640063159</v>
      </c>
    </row>
    <row r="1998" spans="1:14" ht="14.4" customHeight="1" x14ac:dyDescent="0.3">
      <c r="A1998" s="430" t="s">
        <v>3747</v>
      </c>
      <c r="B1998" s="431" t="s">
        <v>4032</v>
      </c>
      <c r="C1998" s="432" t="s">
        <v>3885</v>
      </c>
      <c r="D1998" s="433" t="s">
        <v>4055</v>
      </c>
      <c r="E1998" s="432" t="s">
        <v>388</v>
      </c>
      <c r="F1998" s="433" t="s">
        <v>4075</v>
      </c>
      <c r="G1998" s="432" t="s">
        <v>381</v>
      </c>
      <c r="H1998" s="432" t="s">
        <v>1164</v>
      </c>
      <c r="I1998" s="432" t="s">
        <v>1165</v>
      </c>
      <c r="J1998" s="432" t="s">
        <v>594</v>
      </c>
      <c r="K1998" s="432" t="s">
        <v>1166</v>
      </c>
      <c r="L1998" s="434">
        <v>34.389118217747637</v>
      </c>
      <c r="M1998" s="434">
        <v>2</v>
      </c>
      <c r="N1998" s="435">
        <v>68.778236435495273</v>
      </c>
    </row>
    <row r="1999" spans="1:14" ht="14.4" customHeight="1" x14ac:dyDescent="0.3">
      <c r="A1999" s="430" t="s">
        <v>3747</v>
      </c>
      <c r="B1999" s="431" t="s">
        <v>4032</v>
      </c>
      <c r="C1999" s="432" t="s">
        <v>3885</v>
      </c>
      <c r="D1999" s="433" t="s">
        <v>4055</v>
      </c>
      <c r="E1999" s="432" t="s">
        <v>388</v>
      </c>
      <c r="F1999" s="433" t="s">
        <v>4075</v>
      </c>
      <c r="G1999" s="432" t="s">
        <v>381</v>
      </c>
      <c r="H1999" s="432" t="s">
        <v>1271</v>
      </c>
      <c r="I1999" s="432" t="s">
        <v>1272</v>
      </c>
      <c r="J1999" s="432" t="s">
        <v>891</v>
      </c>
      <c r="K1999" s="432" t="s">
        <v>1273</v>
      </c>
      <c r="L1999" s="434">
        <v>56.88000000000001</v>
      </c>
      <c r="M1999" s="434">
        <v>16</v>
      </c>
      <c r="N1999" s="435">
        <v>910.08000000000015</v>
      </c>
    </row>
    <row r="2000" spans="1:14" ht="14.4" customHeight="1" x14ac:dyDescent="0.3">
      <c r="A2000" s="430" t="s">
        <v>3747</v>
      </c>
      <c r="B2000" s="431" t="s">
        <v>4032</v>
      </c>
      <c r="C2000" s="432" t="s">
        <v>3885</v>
      </c>
      <c r="D2000" s="433" t="s">
        <v>4055</v>
      </c>
      <c r="E2000" s="432" t="s">
        <v>388</v>
      </c>
      <c r="F2000" s="433" t="s">
        <v>4075</v>
      </c>
      <c r="G2000" s="432" t="s">
        <v>381</v>
      </c>
      <c r="H2000" s="432" t="s">
        <v>3785</v>
      </c>
      <c r="I2000" s="432" t="s">
        <v>394</v>
      </c>
      <c r="J2000" s="432" t="s">
        <v>3786</v>
      </c>
      <c r="K2000" s="432"/>
      <c r="L2000" s="434">
        <v>89.107836719450233</v>
      </c>
      <c r="M2000" s="434">
        <v>3</v>
      </c>
      <c r="N2000" s="435">
        <v>267.3235101583507</v>
      </c>
    </row>
    <row r="2001" spans="1:14" ht="14.4" customHeight="1" x14ac:dyDescent="0.3">
      <c r="A2001" s="430" t="s">
        <v>3747</v>
      </c>
      <c r="B2001" s="431" t="s">
        <v>4032</v>
      </c>
      <c r="C2001" s="432" t="s">
        <v>3885</v>
      </c>
      <c r="D2001" s="433" t="s">
        <v>4055</v>
      </c>
      <c r="E2001" s="432" t="s">
        <v>388</v>
      </c>
      <c r="F2001" s="433" t="s">
        <v>4075</v>
      </c>
      <c r="G2001" s="432" t="s">
        <v>381</v>
      </c>
      <c r="H2001" s="432" t="s">
        <v>1485</v>
      </c>
      <c r="I2001" s="432" t="s">
        <v>394</v>
      </c>
      <c r="J2001" s="432" t="s">
        <v>1486</v>
      </c>
      <c r="K2001" s="432"/>
      <c r="L2001" s="434">
        <v>124.91363808403943</v>
      </c>
      <c r="M2001" s="434">
        <v>4</v>
      </c>
      <c r="N2001" s="435">
        <v>499.65455233615774</v>
      </c>
    </row>
    <row r="2002" spans="1:14" ht="14.4" customHeight="1" x14ac:dyDescent="0.3">
      <c r="A2002" s="430" t="s">
        <v>3747</v>
      </c>
      <c r="B2002" s="431" t="s">
        <v>4032</v>
      </c>
      <c r="C2002" s="432" t="s">
        <v>3885</v>
      </c>
      <c r="D2002" s="433" t="s">
        <v>4055</v>
      </c>
      <c r="E2002" s="432" t="s">
        <v>388</v>
      </c>
      <c r="F2002" s="433" t="s">
        <v>4075</v>
      </c>
      <c r="G2002" s="432" t="s">
        <v>381</v>
      </c>
      <c r="H2002" s="432" t="s">
        <v>3194</v>
      </c>
      <c r="I2002" s="432" t="s">
        <v>394</v>
      </c>
      <c r="J2002" s="432" t="s">
        <v>3195</v>
      </c>
      <c r="K2002" s="432"/>
      <c r="L2002" s="434">
        <v>53.362742776458276</v>
      </c>
      <c r="M2002" s="434">
        <v>5</v>
      </c>
      <c r="N2002" s="435">
        <v>266.81371388229138</v>
      </c>
    </row>
    <row r="2003" spans="1:14" ht="14.4" customHeight="1" x14ac:dyDescent="0.3">
      <c r="A2003" s="430" t="s">
        <v>3747</v>
      </c>
      <c r="B2003" s="431" t="s">
        <v>4032</v>
      </c>
      <c r="C2003" s="432" t="s">
        <v>3885</v>
      </c>
      <c r="D2003" s="433" t="s">
        <v>4055</v>
      </c>
      <c r="E2003" s="432" t="s">
        <v>388</v>
      </c>
      <c r="F2003" s="433" t="s">
        <v>4075</v>
      </c>
      <c r="G2003" s="432" t="s">
        <v>381</v>
      </c>
      <c r="H2003" s="432" t="s">
        <v>472</v>
      </c>
      <c r="I2003" s="432" t="s">
        <v>473</v>
      </c>
      <c r="J2003" s="432" t="s">
        <v>474</v>
      </c>
      <c r="K2003" s="432"/>
      <c r="L2003" s="434">
        <v>252.97795788175668</v>
      </c>
      <c r="M2003" s="434">
        <v>7</v>
      </c>
      <c r="N2003" s="435">
        <v>1770.8457051722967</v>
      </c>
    </row>
    <row r="2004" spans="1:14" ht="14.4" customHeight="1" x14ac:dyDescent="0.3">
      <c r="A2004" s="430" t="s">
        <v>3747</v>
      </c>
      <c r="B2004" s="431" t="s">
        <v>4032</v>
      </c>
      <c r="C2004" s="432" t="s">
        <v>3885</v>
      </c>
      <c r="D2004" s="433" t="s">
        <v>4055</v>
      </c>
      <c r="E2004" s="432" t="s">
        <v>388</v>
      </c>
      <c r="F2004" s="433" t="s">
        <v>4075</v>
      </c>
      <c r="G2004" s="432" t="s">
        <v>381</v>
      </c>
      <c r="H2004" s="432" t="s">
        <v>475</v>
      </c>
      <c r="I2004" s="432" t="s">
        <v>476</v>
      </c>
      <c r="J2004" s="432" t="s">
        <v>477</v>
      </c>
      <c r="K2004" s="432" t="s">
        <v>478</v>
      </c>
      <c r="L2004" s="434">
        <v>275.31</v>
      </c>
      <c r="M2004" s="434">
        <v>1</v>
      </c>
      <c r="N2004" s="435">
        <v>275.31</v>
      </c>
    </row>
    <row r="2005" spans="1:14" ht="14.4" customHeight="1" x14ac:dyDescent="0.3">
      <c r="A2005" s="430" t="s">
        <v>3747</v>
      </c>
      <c r="B2005" s="431" t="s">
        <v>4032</v>
      </c>
      <c r="C2005" s="432" t="s">
        <v>3885</v>
      </c>
      <c r="D2005" s="433" t="s">
        <v>4055</v>
      </c>
      <c r="E2005" s="432" t="s">
        <v>388</v>
      </c>
      <c r="F2005" s="433" t="s">
        <v>4075</v>
      </c>
      <c r="G2005" s="432" t="s">
        <v>381</v>
      </c>
      <c r="H2005" s="432" t="s">
        <v>3800</v>
      </c>
      <c r="I2005" s="432" t="s">
        <v>3800</v>
      </c>
      <c r="J2005" s="432" t="s">
        <v>3801</v>
      </c>
      <c r="K2005" s="432" t="s">
        <v>3802</v>
      </c>
      <c r="L2005" s="434">
        <v>109.35457082833973</v>
      </c>
      <c r="M2005" s="434">
        <v>110</v>
      </c>
      <c r="N2005" s="435">
        <v>12029.002791117371</v>
      </c>
    </row>
    <row r="2006" spans="1:14" ht="14.4" customHeight="1" x14ac:dyDescent="0.3">
      <c r="A2006" s="430" t="s">
        <v>3747</v>
      </c>
      <c r="B2006" s="431" t="s">
        <v>4032</v>
      </c>
      <c r="C2006" s="432" t="s">
        <v>3885</v>
      </c>
      <c r="D2006" s="433" t="s">
        <v>4055</v>
      </c>
      <c r="E2006" s="432" t="s">
        <v>388</v>
      </c>
      <c r="F2006" s="433" t="s">
        <v>4075</v>
      </c>
      <c r="G2006" s="432" t="s">
        <v>381</v>
      </c>
      <c r="H2006" s="432" t="s">
        <v>3807</v>
      </c>
      <c r="I2006" s="432" t="s">
        <v>394</v>
      </c>
      <c r="J2006" s="432" t="s">
        <v>3808</v>
      </c>
      <c r="K2006" s="432"/>
      <c r="L2006" s="434">
        <v>108.23500000000001</v>
      </c>
      <c r="M2006" s="434">
        <v>4</v>
      </c>
      <c r="N2006" s="435">
        <v>432.94000000000005</v>
      </c>
    </row>
    <row r="2007" spans="1:14" ht="14.4" customHeight="1" x14ac:dyDescent="0.3">
      <c r="A2007" s="430" t="s">
        <v>3747</v>
      </c>
      <c r="B2007" s="431" t="s">
        <v>4032</v>
      </c>
      <c r="C2007" s="432" t="s">
        <v>3885</v>
      </c>
      <c r="D2007" s="433" t="s">
        <v>4055</v>
      </c>
      <c r="E2007" s="432" t="s">
        <v>388</v>
      </c>
      <c r="F2007" s="433" t="s">
        <v>4075</v>
      </c>
      <c r="G2007" s="432" t="s">
        <v>381</v>
      </c>
      <c r="H2007" s="432" t="s">
        <v>3809</v>
      </c>
      <c r="I2007" s="432" t="s">
        <v>394</v>
      </c>
      <c r="J2007" s="432" t="s">
        <v>3810</v>
      </c>
      <c r="K2007" s="432"/>
      <c r="L2007" s="434">
        <v>44.794356679820751</v>
      </c>
      <c r="M2007" s="434">
        <v>10</v>
      </c>
      <c r="N2007" s="435">
        <v>447.94356679820748</v>
      </c>
    </row>
    <row r="2008" spans="1:14" ht="14.4" customHeight="1" x14ac:dyDescent="0.3">
      <c r="A2008" s="430" t="s">
        <v>3747</v>
      </c>
      <c r="B2008" s="431" t="s">
        <v>4032</v>
      </c>
      <c r="C2008" s="432" t="s">
        <v>3885</v>
      </c>
      <c r="D2008" s="433" t="s">
        <v>4055</v>
      </c>
      <c r="E2008" s="432" t="s">
        <v>388</v>
      </c>
      <c r="F2008" s="433" t="s">
        <v>4075</v>
      </c>
      <c r="G2008" s="432" t="s">
        <v>381</v>
      </c>
      <c r="H2008" s="432" t="s">
        <v>2864</v>
      </c>
      <c r="I2008" s="432" t="s">
        <v>394</v>
      </c>
      <c r="J2008" s="432" t="s">
        <v>2865</v>
      </c>
      <c r="K2008" s="432"/>
      <c r="L2008" s="434">
        <v>50.414309041415322</v>
      </c>
      <c r="M2008" s="434">
        <v>47</v>
      </c>
      <c r="N2008" s="435">
        <v>2369.47252494652</v>
      </c>
    </row>
    <row r="2009" spans="1:14" ht="14.4" customHeight="1" x14ac:dyDescent="0.3">
      <c r="A2009" s="430" t="s">
        <v>3747</v>
      </c>
      <c r="B2009" s="431" t="s">
        <v>4032</v>
      </c>
      <c r="C2009" s="432" t="s">
        <v>3885</v>
      </c>
      <c r="D2009" s="433" t="s">
        <v>4055</v>
      </c>
      <c r="E2009" s="432" t="s">
        <v>388</v>
      </c>
      <c r="F2009" s="433" t="s">
        <v>4075</v>
      </c>
      <c r="G2009" s="432" t="s">
        <v>381</v>
      </c>
      <c r="H2009" s="432" t="s">
        <v>3832</v>
      </c>
      <c r="I2009" s="432" t="s">
        <v>394</v>
      </c>
      <c r="J2009" s="432" t="s">
        <v>3833</v>
      </c>
      <c r="K2009" s="432"/>
      <c r="L2009" s="434">
        <v>174.12498445519324</v>
      </c>
      <c r="M2009" s="434">
        <v>11</v>
      </c>
      <c r="N2009" s="435">
        <v>1915.3748290071255</v>
      </c>
    </row>
    <row r="2010" spans="1:14" ht="14.4" customHeight="1" x14ac:dyDescent="0.3">
      <c r="A2010" s="430" t="s">
        <v>3747</v>
      </c>
      <c r="B2010" s="431" t="s">
        <v>4032</v>
      </c>
      <c r="C2010" s="432" t="s">
        <v>3885</v>
      </c>
      <c r="D2010" s="433" t="s">
        <v>4055</v>
      </c>
      <c r="E2010" s="432" t="s">
        <v>388</v>
      </c>
      <c r="F2010" s="433" t="s">
        <v>4075</v>
      </c>
      <c r="G2010" s="432" t="s">
        <v>381</v>
      </c>
      <c r="H2010" s="432" t="s">
        <v>1641</v>
      </c>
      <c r="I2010" s="432" t="s">
        <v>1641</v>
      </c>
      <c r="J2010" s="432" t="s">
        <v>1642</v>
      </c>
      <c r="K2010" s="432" t="s">
        <v>1643</v>
      </c>
      <c r="L2010" s="434">
        <v>179.9751</v>
      </c>
      <c r="M2010" s="434">
        <v>4</v>
      </c>
      <c r="N2010" s="435">
        <v>719.90039999999999</v>
      </c>
    </row>
    <row r="2011" spans="1:14" ht="14.4" customHeight="1" x14ac:dyDescent="0.3">
      <c r="A2011" s="430" t="s">
        <v>3747</v>
      </c>
      <c r="B2011" s="431" t="s">
        <v>4032</v>
      </c>
      <c r="C2011" s="432" t="s">
        <v>3885</v>
      </c>
      <c r="D2011" s="433" t="s">
        <v>4055</v>
      </c>
      <c r="E2011" s="432" t="s">
        <v>388</v>
      </c>
      <c r="F2011" s="433" t="s">
        <v>4075</v>
      </c>
      <c r="G2011" s="432" t="s">
        <v>381</v>
      </c>
      <c r="H2011" s="432" t="s">
        <v>3886</v>
      </c>
      <c r="I2011" s="432" t="s">
        <v>3886</v>
      </c>
      <c r="J2011" s="432" t="s">
        <v>3887</v>
      </c>
      <c r="K2011" s="432" t="s">
        <v>3888</v>
      </c>
      <c r="L2011" s="434">
        <v>114.36999999999999</v>
      </c>
      <c r="M2011" s="434">
        <v>3</v>
      </c>
      <c r="N2011" s="435">
        <v>343.10999999999996</v>
      </c>
    </row>
    <row r="2012" spans="1:14" ht="14.4" customHeight="1" x14ac:dyDescent="0.3">
      <c r="A2012" s="430" t="s">
        <v>3747</v>
      </c>
      <c r="B2012" s="431" t="s">
        <v>4032</v>
      </c>
      <c r="C2012" s="432" t="s">
        <v>3885</v>
      </c>
      <c r="D2012" s="433" t="s">
        <v>4055</v>
      </c>
      <c r="E2012" s="432" t="s">
        <v>388</v>
      </c>
      <c r="F2012" s="433" t="s">
        <v>4075</v>
      </c>
      <c r="G2012" s="432" t="s">
        <v>381</v>
      </c>
      <c r="H2012" s="432" t="s">
        <v>3425</v>
      </c>
      <c r="I2012" s="432" t="s">
        <v>3425</v>
      </c>
      <c r="J2012" s="432" t="s">
        <v>782</v>
      </c>
      <c r="K2012" s="432" t="s">
        <v>3426</v>
      </c>
      <c r="L2012" s="434">
        <v>100</v>
      </c>
      <c r="M2012" s="434">
        <v>30</v>
      </c>
      <c r="N2012" s="435">
        <v>3000</v>
      </c>
    </row>
    <row r="2013" spans="1:14" ht="14.4" customHeight="1" x14ac:dyDescent="0.3">
      <c r="A2013" s="430" t="s">
        <v>3747</v>
      </c>
      <c r="B2013" s="431" t="s">
        <v>4032</v>
      </c>
      <c r="C2013" s="432" t="s">
        <v>3885</v>
      </c>
      <c r="D2013" s="433" t="s">
        <v>4055</v>
      </c>
      <c r="E2013" s="432" t="s">
        <v>388</v>
      </c>
      <c r="F2013" s="433" t="s">
        <v>4075</v>
      </c>
      <c r="G2013" s="432" t="s">
        <v>381</v>
      </c>
      <c r="H2013" s="432" t="s">
        <v>1742</v>
      </c>
      <c r="I2013" s="432" t="s">
        <v>1742</v>
      </c>
      <c r="J2013" s="432" t="s">
        <v>1743</v>
      </c>
      <c r="K2013" s="432" t="s">
        <v>1744</v>
      </c>
      <c r="L2013" s="434">
        <v>100.59983505548878</v>
      </c>
      <c r="M2013" s="434">
        <v>2</v>
      </c>
      <c r="N2013" s="435">
        <v>201.19967011097756</v>
      </c>
    </row>
    <row r="2014" spans="1:14" ht="14.4" customHeight="1" x14ac:dyDescent="0.3">
      <c r="A2014" s="430" t="s">
        <v>3747</v>
      </c>
      <c r="B2014" s="431" t="s">
        <v>4032</v>
      </c>
      <c r="C2014" s="432" t="s">
        <v>3885</v>
      </c>
      <c r="D2014" s="433" t="s">
        <v>4055</v>
      </c>
      <c r="E2014" s="432" t="s">
        <v>388</v>
      </c>
      <c r="F2014" s="433" t="s">
        <v>4075</v>
      </c>
      <c r="G2014" s="432" t="s">
        <v>381</v>
      </c>
      <c r="H2014" s="432" t="s">
        <v>3845</v>
      </c>
      <c r="I2014" s="432" t="s">
        <v>3845</v>
      </c>
      <c r="J2014" s="432" t="s">
        <v>3846</v>
      </c>
      <c r="K2014" s="432" t="s">
        <v>3847</v>
      </c>
      <c r="L2014" s="434">
        <v>26.95</v>
      </c>
      <c r="M2014" s="434">
        <v>6</v>
      </c>
      <c r="N2014" s="435">
        <v>161.69999999999999</v>
      </c>
    </row>
    <row r="2015" spans="1:14" ht="14.4" customHeight="1" x14ac:dyDescent="0.3">
      <c r="A2015" s="430" t="s">
        <v>3747</v>
      </c>
      <c r="B2015" s="431" t="s">
        <v>4032</v>
      </c>
      <c r="C2015" s="432" t="s">
        <v>3885</v>
      </c>
      <c r="D2015" s="433" t="s">
        <v>4055</v>
      </c>
      <c r="E2015" s="432" t="s">
        <v>388</v>
      </c>
      <c r="F2015" s="433" t="s">
        <v>4075</v>
      </c>
      <c r="G2015" s="432" t="s">
        <v>1764</v>
      </c>
      <c r="H2015" s="432" t="s">
        <v>1803</v>
      </c>
      <c r="I2015" s="432" t="s">
        <v>1804</v>
      </c>
      <c r="J2015" s="432" t="s">
        <v>1805</v>
      </c>
      <c r="K2015" s="432" t="s">
        <v>1806</v>
      </c>
      <c r="L2015" s="434">
        <v>721.19997871600754</v>
      </c>
      <c r="M2015" s="434">
        <v>14</v>
      </c>
      <c r="N2015" s="435">
        <v>10096.799702024105</v>
      </c>
    </row>
    <row r="2016" spans="1:14" ht="14.4" customHeight="1" x14ac:dyDescent="0.3">
      <c r="A2016" s="430" t="s">
        <v>3747</v>
      </c>
      <c r="B2016" s="431" t="s">
        <v>4032</v>
      </c>
      <c r="C2016" s="432" t="s">
        <v>3885</v>
      </c>
      <c r="D2016" s="433" t="s">
        <v>4055</v>
      </c>
      <c r="E2016" s="432" t="s">
        <v>388</v>
      </c>
      <c r="F2016" s="433" t="s">
        <v>4075</v>
      </c>
      <c r="G2016" s="432" t="s">
        <v>1764</v>
      </c>
      <c r="H2016" s="432" t="s">
        <v>3540</v>
      </c>
      <c r="I2016" s="432" t="s">
        <v>3541</v>
      </c>
      <c r="J2016" s="432" t="s">
        <v>1861</v>
      </c>
      <c r="K2016" s="432" t="s">
        <v>3542</v>
      </c>
      <c r="L2016" s="434">
        <v>61.659999999999954</v>
      </c>
      <c r="M2016" s="434">
        <v>2</v>
      </c>
      <c r="N2016" s="435">
        <v>123.31999999999991</v>
      </c>
    </row>
    <row r="2017" spans="1:14" ht="14.4" customHeight="1" x14ac:dyDescent="0.3">
      <c r="A2017" s="430" t="s">
        <v>3747</v>
      </c>
      <c r="B2017" s="431" t="s">
        <v>4032</v>
      </c>
      <c r="C2017" s="432" t="s">
        <v>3885</v>
      </c>
      <c r="D2017" s="433" t="s">
        <v>4055</v>
      </c>
      <c r="E2017" s="432" t="s">
        <v>388</v>
      </c>
      <c r="F2017" s="433" t="s">
        <v>4075</v>
      </c>
      <c r="G2017" s="432" t="s">
        <v>1764</v>
      </c>
      <c r="H2017" s="432" t="s">
        <v>2053</v>
      </c>
      <c r="I2017" s="432" t="s">
        <v>2053</v>
      </c>
      <c r="J2017" s="432" t="s">
        <v>1805</v>
      </c>
      <c r="K2017" s="432" t="s">
        <v>2054</v>
      </c>
      <c r="L2017" s="434">
        <v>408.94955600154697</v>
      </c>
      <c r="M2017" s="434">
        <v>17</v>
      </c>
      <c r="N2017" s="435">
        <v>6952.1424520262981</v>
      </c>
    </row>
    <row r="2018" spans="1:14" ht="14.4" customHeight="1" x14ac:dyDescent="0.3">
      <c r="A2018" s="430" t="s">
        <v>3747</v>
      </c>
      <c r="B2018" s="431" t="s">
        <v>4032</v>
      </c>
      <c r="C2018" s="432" t="s">
        <v>3885</v>
      </c>
      <c r="D2018" s="433" t="s">
        <v>4055</v>
      </c>
      <c r="E2018" s="432" t="s">
        <v>388</v>
      </c>
      <c r="F2018" s="433" t="s">
        <v>4075</v>
      </c>
      <c r="G2018" s="432" t="s">
        <v>1764</v>
      </c>
      <c r="H2018" s="432" t="s">
        <v>2055</v>
      </c>
      <c r="I2018" s="432" t="s">
        <v>2055</v>
      </c>
      <c r="J2018" s="432" t="s">
        <v>2056</v>
      </c>
      <c r="K2018" s="432" t="s">
        <v>2057</v>
      </c>
      <c r="L2018" s="434">
        <v>67.621111111111105</v>
      </c>
      <c r="M2018" s="434">
        <v>90</v>
      </c>
      <c r="N2018" s="435">
        <v>6085.9</v>
      </c>
    </row>
    <row r="2019" spans="1:14" ht="14.4" customHeight="1" x14ac:dyDescent="0.3">
      <c r="A2019" s="430" t="s">
        <v>3747</v>
      </c>
      <c r="B2019" s="431" t="s">
        <v>4032</v>
      </c>
      <c r="C2019" s="432" t="s">
        <v>3885</v>
      </c>
      <c r="D2019" s="433" t="s">
        <v>4055</v>
      </c>
      <c r="E2019" s="432" t="s">
        <v>388</v>
      </c>
      <c r="F2019" s="433" t="s">
        <v>4075</v>
      </c>
      <c r="G2019" s="432" t="s">
        <v>1764</v>
      </c>
      <c r="H2019" s="432" t="s">
        <v>2059</v>
      </c>
      <c r="I2019" s="432" t="s">
        <v>2059</v>
      </c>
      <c r="J2019" s="432" t="s">
        <v>1805</v>
      </c>
      <c r="K2019" s="432" t="s">
        <v>2052</v>
      </c>
      <c r="L2019" s="434">
        <v>630.65983465439353</v>
      </c>
      <c r="M2019" s="434">
        <v>17</v>
      </c>
      <c r="N2019" s="435">
        <v>10721.217189124691</v>
      </c>
    </row>
    <row r="2020" spans="1:14" ht="14.4" customHeight="1" x14ac:dyDescent="0.3">
      <c r="A2020" s="430" t="s">
        <v>3747</v>
      </c>
      <c r="B2020" s="431" t="s">
        <v>4032</v>
      </c>
      <c r="C2020" s="432" t="s">
        <v>3885</v>
      </c>
      <c r="D2020" s="433" t="s">
        <v>4055</v>
      </c>
      <c r="E2020" s="432" t="s">
        <v>388</v>
      </c>
      <c r="F2020" s="433" t="s">
        <v>4075</v>
      </c>
      <c r="G2020" s="432" t="s">
        <v>1764</v>
      </c>
      <c r="H2020" s="432" t="s">
        <v>2062</v>
      </c>
      <c r="I2020" s="432" t="s">
        <v>2062</v>
      </c>
      <c r="J2020" s="432" t="s">
        <v>1805</v>
      </c>
      <c r="K2020" s="432" t="s">
        <v>2061</v>
      </c>
      <c r="L2020" s="434">
        <v>913.65</v>
      </c>
      <c r="M2020" s="434">
        <v>2</v>
      </c>
      <c r="N2020" s="435">
        <v>1827.3</v>
      </c>
    </row>
    <row r="2021" spans="1:14" ht="14.4" customHeight="1" x14ac:dyDescent="0.3">
      <c r="A2021" s="430" t="s">
        <v>3747</v>
      </c>
      <c r="B2021" s="431" t="s">
        <v>4032</v>
      </c>
      <c r="C2021" s="432" t="s">
        <v>3885</v>
      </c>
      <c r="D2021" s="433" t="s">
        <v>4055</v>
      </c>
      <c r="E2021" s="432" t="s">
        <v>559</v>
      </c>
      <c r="F2021" s="433" t="s">
        <v>4076</v>
      </c>
      <c r="G2021" s="432" t="s">
        <v>1764</v>
      </c>
      <c r="H2021" s="432" t="s">
        <v>2256</v>
      </c>
      <c r="I2021" s="432" t="s">
        <v>2257</v>
      </c>
      <c r="J2021" s="432" t="s">
        <v>2258</v>
      </c>
      <c r="K2021" s="432" t="s">
        <v>2259</v>
      </c>
      <c r="L2021" s="434">
        <v>114.92933108536251</v>
      </c>
      <c r="M2021" s="434">
        <v>2</v>
      </c>
      <c r="N2021" s="435">
        <v>229.85866217072501</v>
      </c>
    </row>
    <row r="2022" spans="1:14" ht="14.4" customHeight="1" x14ac:dyDescent="0.3">
      <c r="A2022" s="430" t="s">
        <v>3747</v>
      </c>
      <c r="B2022" s="431" t="s">
        <v>4032</v>
      </c>
      <c r="C2022" s="432" t="s">
        <v>3889</v>
      </c>
      <c r="D2022" s="433" t="s">
        <v>4056</v>
      </c>
      <c r="E2022" s="432" t="s">
        <v>388</v>
      </c>
      <c r="F2022" s="433" t="s">
        <v>4075</v>
      </c>
      <c r="G2022" s="432"/>
      <c r="H2022" s="432" t="s">
        <v>739</v>
      </c>
      <c r="I2022" s="432" t="s">
        <v>740</v>
      </c>
      <c r="J2022" s="432" t="s">
        <v>741</v>
      </c>
      <c r="K2022" s="432" t="s">
        <v>742</v>
      </c>
      <c r="L2022" s="434">
        <v>95.65</v>
      </c>
      <c r="M2022" s="434">
        <v>8</v>
      </c>
      <c r="N2022" s="435">
        <v>765.2</v>
      </c>
    </row>
    <row r="2023" spans="1:14" ht="14.4" customHeight="1" x14ac:dyDescent="0.3">
      <c r="A2023" s="430" t="s">
        <v>3747</v>
      </c>
      <c r="B2023" s="431" t="s">
        <v>4032</v>
      </c>
      <c r="C2023" s="432" t="s">
        <v>3889</v>
      </c>
      <c r="D2023" s="433" t="s">
        <v>4056</v>
      </c>
      <c r="E2023" s="432" t="s">
        <v>388</v>
      </c>
      <c r="F2023" s="433" t="s">
        <v>4075</v>
      </c>
      <c r="G2023" s="432"/>
      <c r="H2023" s="432" t="s">
        <v>770</v>
      </c>
      <c r="I2023" s="432" t="s">
        <v>771</v>
      </c>
      <c r="J2023" s="432" t="s">
        <v>772</v>
      </c>
      <c r="K2023" s="432" t="s">
        <v>773</v>
      </c>
      <c r="L2023" s="434">
        <v>124.6876689007379</v>
      </c>
      <c r="M2023" s="434">
        <v>55</v>
      </c>
      <c r="N2023" s="435">
        <v>6857.8217895405851</v>
      </c>
    </row>
    <row r="2024" spans="1:14" ht="14.4" customHeight="1" x14ac:dyDescent="0.3">
      <c r="A2024" s="430" t="s">
        <v>3747</v>
      </c>
      <c r="B2024" s="431" t="s">
        <v>4032</v>
      </c>
      <c r="C2024" s="432" t="s">
        <v>3889</v>
      </c>
      <c r="D2024" s="433" t="s">
        <v>4056</v>
      </c>
      <c r="E2024" s="432" t="s">
        <v>388</v>
      </c>
      <c r="F2024" s="433" t="s">
        <v>4075</v>
      </c>
      <c r="G2024" s="432"/>
      <c r="H2024" s="432" t="s">
        <v>2346</v>
      </c>
      <c r="I2024" s="432" t="s">
        <v>2347</v>
      </c>
      <c r="J2024" s="432" t="s">
        <v>741</v>
      </c>
      <c r="K2024" s="432" t="s">
        <v>2348</v>
      </c>
      <c r="L2024" s="434">
        <v>102.65000000000002</v>
      </c>
      <c r="M2024" s="434">
        <v>42</v>
      </c>
      <c r="N2024" s="435">
        <v>4311.3000000000011</v>
      </c>
    </row>
    <row r="2025" spans="1:14" ht="14.4" customHeight="1" x14ac:dyDescent="0.3">
      <c r="A2025" s="430" t="s">
        <v>3747</v>
      </c>
      <c r="B2025" s="431" t="s">
        <v>4032</v>
      </c>
      <c r="C2025" s="432" t="s">
        <v>3889</v>
      </c>
      <c r="D2025" s="433" t="s">
        <v>4056</v>
      </c>
      <c r="E2025" s="432" t="s">
        <v>388</v>
      </c>
      <c r="F2025" s="433" t="s">
        <v>4075</v>
      </c>
      <c r="G2025" s="432"/>
      <c r="H2025" s="432" t="s">
        <v>2882</v>
      </c>
      <c r="I2025" s="432" t="s">
        <v>2883</v>
      </c>
      <c r="J2025" s="432" t="s">
        <v>2884</v>
      </c>
      <c r="K2025" s="432" t="s">
        <v>2885</v>
      </c>
      <c r="L2025" s="434">
        <v>161.44847224862505</v>
      </c>
      <c r="M2025" s="434">
        <v>38</v>
      </c>
      <c r="N2025" s="435">
        <v>6135.0419454477524</v>
      </c>
    </row>
    <row r="2026" spans="1:14" ht="14.4" customHeight="1" x14ac:dyDescent="0.3">
      <c r="A2026" s="430" t="s">
        <v>3747</v>
      </c>
      <c r="B2026" s="431" t="s">
        <v>4032</v>
      </c>
      <c r="C2026" s="432" t="s">
        <v>3889</v>
      </c>
      <c r="D2026" s="433" t="s">
        <v>4056</v>
      </c>
      <c r="E2026" s="432" t="s">
        <v>388</v>
      </c>
      <c r="F2026" s="433" t="s">
        <v>4075</v>
      </c>
      <c r="G2026" s="432"/>
      <c r="H2026" s="432" t="s">
        <v>3890</v>
      </c>
      <c r="I2026" s="432" t="s">
        <v>3891</v>
      </c>
      <c r="J2026" s="432" t="s">
        <v>3892</v>
      </c>
      <c r="K2026" s="432" t="s">
        <v>3893</v>
      </c>
      <c r="L2026" s="434">
        <v>149.53</v>
      </c>
      <c r="M2026" s="434">
        <v>16</v>
      </c>
      <c r="N2026" s="435">
        <v>2392.48</v>
      </c>
    </row>
    <row r="2027" spans="1:14" ht="14.4" customHeight="1" x14ac:dyDescent="0.3">
      <c r="A2027" s="430" t="s">
        <v>3747</v>
      </c>
      <c r="B2027" s="431" t="s">
        <v>4032</v>
      </c>
      <c r="C2027" s="432" t="s">
        <v>3889</v>
      </c>
      <c r="D2027" s="433" t="s">
        <v>4056</v>
      </c>
      <c r="E2027" s="432" t="s">
        <v>388</v>
      </c>
      <c r="F2027" s="433" t="s">
        <v>4075</v>
      </c>
      <c r="G2027" s="432" t="s">
        <v>381</v>
      </c>
      <c r="H2027" s="432" t="s">
        <v>781</v>
      </c>
      <c r="I2027" s="432" t="s">
        <v>781</v>
      </c>
      <c r="J2027" s="432" t="s">
        <v>782</v>
      </c>
      <c r="K2027" s="432" t="s">
        <v>783</v>
      </c>
      <c r="L2027" s="434">
        <v>171.6</v>
      </c>
      <c r="M2027" s="434">
        <v>3</v>
      </c>
      <c r="N2027" s="435">
        <v>514.79999999999995</v>
      </c>
    </row>
    <row r="2028" spans="1:14" ht="14.4" customHeight="1" x14ac:dyDescent="0.3">
      <c r="A2028" s="430" t="s">
        <v>3747</v>
      </c>
      <c r="B2028" s="431" t="s">
        <v>4032</v>
      </c>
      <c r="C2028" s="432" t="s">
        <v>3889</v>
      </c>
      <c r="D2028" s="433" t="s">
        <v>4056</v>
      </c>
      <c r="E2028" s="432" t="s">
        <v>388</v>
      </c>
      <c r="F2028" s="433" t="s">
        <v>4075</v>
      </c>
      <c r="G2028" s="432" t="s">
        <v>381</v>
      </c>
      <c r="H2028" s="432" t="s">
        <v>784</v>
      </c>
      <c r="I2028" s="432" t="s">
        <v>784</v>
      </c>
      <c r="J2028" s="432" t="s">
        <v>785</v>
      </c>
      <c r="K2028" s="432" t="s">
        <v>786</v>
      </c>
      <c r="L2028" s="434">
        <v>173.68999999999997</v>
      </c>
      <c r="M2028" s="434">
        <v>6</v>
      </c>
      <c r="N2028" s="435">
        <v>1042.1399999999999</v>
      </c>
    </row>
    <row r="2029" spans="1:14" ht="14.4" customHeight="1" x14ac:dyDescent="0.3">
      <c r="A2029" s="430" t="s">
        <v>3747</v>
      </c>
      <c r="B2029" s="431" t="s">
        <v>4032</v>
      </c>
      <c r="C2029" s="432" t="s">
        <v>3889</v>
      </c>
      <c r="D2029" s="433" t="s">
        <v>4056</v>
      </c>
      <c r="E2029" s="432" t="s">
        <v>388</v>
      </c>
      <c r="F2029" s="433" t="s">
        <v>4075</v>
      </c>
      <c r="G2029" s="432" t="s">
        <v>381</v>
      </c>
      <c r="H2029" s="432" t="s">
        <v>787</v>
      </c>
      <c r="I2029" s="432" t="s">
        <v>787</v>
      </c>
      <c r="J2029" s="432" t="s">
        <v>429</v>
      </c>
      <c r="K2029" s="432" t="s">
        <v>786</v>
      </c>
      <c r="L2029" s="434">
        <v>142.99999837400591</v>
      </c>
      <c r="M2029" s="434">
        <v>28</v>
      </c>
      <c r="N2029" s="435">
        <v>4003.9999544721659</v>
      </c>
    </row>
    <row r="2030" spans="1:14" ht="14.4" customHeight="1" x14ac:dyDescent="0.3">
      <c r="A2030" s="430" t="s">
        <v>3747</v>
      </c>
      <c r="B2030" s="431" t="s">
        <v>4032</v>
      </c>
      <c r="C2030" s="432" t="s">
        <v>3889</v>
      </c>
      <c r="D2030" s="433" t="s">
        <v>4056</v>
      </c>
      <c r="E2030" s="432" t="s">
        <v>388</v>
      </c>
      <c r="F2030" s="433" t="s">
        <v>4075</v>
      </c>
      <c r="G2030" s="432" t="s">
        <v>381</v>
      </c>
      <c r="H2030" s="432" t="s">
        <v>797</v>
      </c>
      <c r="I2030" s="432" t="s">
        <v>797</v>
      </c>
      <c r="J2030" s="432" t="s">
        <v>782</v>
      </c>
      <c r="K2030" s="432" t="s">
        <v>798</v>
      </c>
      <c r="L2030" s="434">
        <v>93.499249923598569</v>
      </c>
      <c r="M2030" s="434">
        <v>132</v>
      </c>
      <c r="N2030" s="435">
        <v>12341.900989915011</v>
      </c>
    </row>
    <row r="2031" spans="1:14" ht="14.4" customHeight="1" x14ac:dyDescent="0.3">
      <c r="A2031" s="430" t="s">
        <v>3747</v>
      </c>
      <c r="B2031" s="431" t="s">
        <v>4032</v>
      </c>
      <c r="C2031" s="432" t="s">
        <v>3889</v>
      </c>
      <c r="D2031" s="433" t="s">
        <v>4056</v>
      </c>
      <c r="E2031" s="432" t="s">
        <v>388</v>
      </c>
      <c r="F2031" s="433" t="s">
        <v>4075</v>
      </c>
      <c r="G2031" s="432" t="s">
        <v>381</v>
      </c>
      <c r="H2031" s="432" t="s">
        <v>399</v>
      </c>
      <c r="I2031" s="432" t="s">
        <v>400</v>
      </c>
      <c r="J2031" s="432" t="s">
        <v>401</v>
      </c>
      <c r="K2031" s="432" t="s">
        <v>402</v>
      </c>
      <c r="L2031" s="434">
        <v>87.030000000000015</v>
      </c>
      <c r="M2031" s="434">
        <v>76</v>
      </c>
      <c r="N2031" s="435">
        <v>6614.2800000000016</v>
      </c>
    </row>
    <row r="2032" spans="1:14" ht="14.4" customHeight="1" x14ac:dyDescent="0.3">
      <c r="A2032" s="430" t="s">
        <v>3747</v>
      </c>
      <c r="B2032" s="431" t="s">
        <v>4032</v>
      </c>
      <c r="C2032" s="432" t="s">
        <v>3889</v>
      </c>
      <c r="D2032" s="433" t="s">
        <v>4056</v>
      </c>
      <c r="E2032" s="432" t="s">
        <v>388</v>
      </c>
      <c r="F2032" s="433" t="s">
        <v>4075</v>
      </c>
      <c r="G2032" s="432" t="s">
        <v>381</v>
      </c>
      <c r="H2032" s="432" t="s">
        <v>807</v>
      </c>
      <c r="I2032" s="432" t="s">
        <v>808</v>
      </c>
      <c r="J2032" s="432" t="s">
        <v>809</v>
      </c>
      <c r="K2032" s="432" t="s">
        <v>810</v>
      </c>
      <c r="L2032" s="434">
        <v>96.820035974701327</v>
      </c>
      <c r="M2032" s="434">
        <v>42</v>
      </c>
      <c r="N2032" s="435">
        <v>4066.4415109374559</v>
      </c>
    </row>
    <row r="2033" spans="1:14" ht="14.4" customHeight="1" x14ac:dyDescent="0.3">
      <c r="A2033" s="430" t="s">
        <v>3747</v>
      </c>
      <c r="B2033" s="431" t="s">
        <v>4032</v>
      </c>
      <c r="C2033" s="432" t="s">
        <v>3889</v>
      </c>
      <c r="D2033" s="433" t="s">
        <v>4056</v>
      </c>
      <c r="E2033" s="432" t="s">
        <v>388</v>
      </c>
      <c r="F2033" s="433" t="s">
        <v>4075</v>
      </c>
      <c r="G2033" s="432" t="s">
        <v>381</v>
      </c>
      <c r="H2033" s="432" t="s">
        <v>811</v>
      </c>
      <c r="I2033" s="432" t="s">
        <v>812</v>
      </c>
      <c r="J2033" s="432" t="s">
        <v>809</v>
      </c>
      <c r="K2033" s="432" t="s">
        <v>813</v>
      </c>
      <c r="L2033" s="434">
        <v>100.75981800336258</v>
      </c>
      <c r="M2033" s="434">
        <v>71</v>
      </c>
      <c r="N2033" s="435">
        <v>7153.9470782387434</v>
      </c>
    </row>
    <row r="2034" spans="1:14" ht="14.4" customHeight="1" x14ac:dyDescent="0.3">
      <c r="A2034" s="430" t="s">
        <v>3747</v>
      </c>
      <c r="B2034" s="431" t="s">
        <v>4032</v>
      </c>
      <c r="C2034" s="432" t="s">
        <v>3889</v>
      </c>
      <c r="D2034" s="433" t="s">
        <v>4056</v>
      </c>
      <c r="E2034" s="432" t="s">
        <v>388</v>
      </c>
      <c r="F2034" s="433" t="s">
        <v>4075</v>
      </c>
      <c r="G2034" s="432" t="s">
        <v>381</v>
      </c>
      <c r="H2034" s="432" t="s">
        <v>403</v>
      </c>
      <c r="I2034" s="432" t="s">
        <v>404</v>
      </c>
      <c r="J2034" s="432" t="s">
        <v>405</v>
      </c>
      <c r="K2034" s="432" t="s">
        <v>406</v>
      </c>
      <c r="L2034" s="434">
        <v>167.61000000000004</v>
      </c>
      <c r="M2034" s="434">
        <v>22</v>
      </c>
      <c r="N2034" s="435">
        <v>3687.420000000001</v>
      </c>
    </row>
    <row r="2035" spans="1:14" ht="14.4" customHeight="1" x14ac:dyDescent="0.3">
      <c r="A2035" s="430" t="s">
        <v>3747</v>
      </c>
      <c r="B2035" s="431" t="s">
        <v>4032</v>
      </c>
      <c r="C2035" s="432" t="s">
        <v>3889</v>
      </c>
      <c r="D2035" s="433" t="s">
        <v>4056</v>
      </c>
      <c r="E2035" s="432" t="s">
        <v>388</v>
      </c>
      <c r="F2035" s="433" t="s">
        <v>4075</v>
      </c>
      <c r="G2035" s="432" t="s">
        <v>381</v>
      </c>
      <c r="H2035" s="432" t="s">
        <v>814</v>
      </c>
      <c r="I2035" s="432" t="s">
        <v>815</v>
      </c>
      <c r="J2035" s="432" t="s">
        <v>816</v>
      </c>
      <c r="K2035" s="432" t="s">
        <v>817</v>
      </c>
      <c r="L2035" s="434">
        <v>64.539969854229483</v>
      </c>
      <c r="M2035" s="434">
        <v>28</v>
      </c>
      <c r="N2035" s="435">
        <v>1807.1191559184253</v>
      </c>
    </row>
    <row r="2036" spans="1:14" ht="14.4" customHeight="1" x14ac:dyDescent="0.3">
      <c r="A2036" s="430" t="s">
        <v>3747</v>
      </c>
      <c r="B2036" s="431" t="s">
        <v>4032</v>
      </c>
      <c r="C2036" s="432" t="s">
        <v>3889</v>
      </c>
      <c r="D2036" s="433" t="s">
        <v>4056</v>
      </c>
      <c r="E2036" s="432" t="s">
        <v>388</v>
      </c>
      <c r="F2036" s="433" t="s">
        <v>4075</v>
      </c>
      <c r="G2036" s="432" t="s">
        <v>381</v>
      </c>
      <c r="H2036" s="432" t="s">
        <v>822</v>
      </c>
      <c r="I2036" s="432" t="s">
        <v>823</v>
      </c>
      <c r="J2036" s="432" t="s">
        <v>534</v>
      </c>
      <c r="K2036" s="432" t="s">
        <v>563</v>
      </c>
      <c r="L2036" s="434">
        <v>64.873064726112176</v>
      </c>
      <c r="M2036" s="434">
        <v>60</v>
      </c>
      <c r="N2036" s="435">
        <v>3892.3838835667302</v>
      </c>
    </row>
    <row r="2037" spans="1:14" ht="14.4" customHeight="1" x14ac:dyDescent="0.3">
      <c r="A2037" s="430" t="s">
        <v>3747</v>
      </c>
      <c r="B2037" s="431" t="s">
        <v>4032</v>
      </c>
      <c r="C2037" s="432" t="s">
        <v>3889</v>
      </c>
      <c r="D2037" s="433" t="s">
        <v>4056</v>
      </c>
      <c r="E2037" s="432" t="s">
        <v>388</v>
      </c>
      <c r="F2037" s="433" t="s">
        <v>4075</v>
      </c>
      <c r="G2037" s="432" t="s">
        <v>381</v>
      </c>
      <c r="H2037" s="432" t="s">
        <v>824</v>
      </c>
      <c r="I2037" s="432" t="s">
        <v>825</v>
      </c>
      <c r="J2037" s="432" t="s">
        <v>826</v>
      </c>
      <c r="K2037" s="432" t="s">
        <v>827</v>
      </c>
      <c r="L2037" s="434">
        <v>79.656666666666666</v>
      </c>
      <c r="M2037" s="434">
        <v>9</v>
      </c>
      <c r="N2037" s="435">
        <v>716.91</v>
      </c>
    </row>
    <row r="2038" spans="1:14" ht="14.4" customHeight="1" x14ac:dyDescent="0.3">
      <c r="A2038" s="430" t="s">
        <v>3747</v>
      </c>
      <c r="B2038" s="431" t="s">
        <v>4032</v>
      </c>
      <c r="C2038" s="432" t="s">
        <v>3889</v>
      </c>
      <c r="D2038" s="433" t="s">
        <v>4056</v>
      </c>
      <c r="E2038" s="432" t="s">
        <v>388</v>
      </c>
      <c r="F2038" s="433" t="s">
        <v>4075</v>
      </c>
      <c r="G2038" s="432" t="s">
        <v>381</v>
      </c>
      <c r="H2038" s="432" t="s">
        <v>836</v>
      </c>
      <c r="I2038" s="432" t="s">
        <v>837</v>
      </c>
      <c r="J2038" s="432" t="s">
        <v>838</v>
      </c>
      <c r="K2038" s="432" t="s">
        <v>839</v>
      </c>
      <c r="L2038" s="434">
        <v>27.879691555052069</v>
      </c>
      <c r="M2038" s="434">
        <v>95</v>
      </c>
      <c r="N2038" s="435">
        <v>2648.5706977299465</v>
      </c>
    </row>
    <row r="2039" spans="1:14" ht="14.4" customHeight="1" x14ac:dyDescent="0.3">
      <c r="A2039" s="430" t="s">
        <v>3747</v>
      </c>
      <c r="B2039" s="431" t="s">
        <v>4032</v>
      </c>
      <c r="C2039" s="432" t="s">
        <v>3889</v>
      </c>
      <c r="D2039" s="433" t="s">
        <v>4056</v>
      </c>
      <c r="E2039" s="432" t="s">
        <v>388</v>
      </c>
      <c r="F2039" s="433" t="s">
        <v>4075</v>
      </c>
      <c r="G2039" s="432" t="s">
        <v>381</v>
      </c>
      <c r="H2039" s="432" t="s">
        <v>840</v>
      </c>
      <c r="I2039" s="432" t="s">
        <v>841</v>
      </c>
      <c r="J2039" s="432" t="s">
        <v>842</v>
      </c>
      <c r="K2039" s="432" t="s">
        <v>843</v>
      </c>
      <c r="L2039" s="434">
        <v>93.620000000000019</v>
      </c>
      <c r="M2039" s="434">
        <v>2</v>
      </c>
      <c r="N2039" s="435">
        <v>187.24000000000004</v>
      </c>
    </row>
    <row r="2040" spans="1:14" ht="14.4" customHeight="1" x14ac:dyDescent="0.3">
      <c r="A2040" s="430" t="s">
        <v>3747</v>
      </c>
      <c r="B2040" s="431" t="s">
        <v>4032</v>
      </c>
      <c r="C2040" s="432" t="s">
        <v>3889</v>
      </c>
      <c r="D2040" s="433" t="s">
        <v>4056</v>
      </c>
      <c r="E2040" s="432" t="s">
        <v>388</v>
      </c>
      <c r="F2040" s="433" t="s">
        <v>4075</v>
      </c>
      <c r="G2040" s="432" t="s">
        <v>381</v>
      </c>
      <c r="H2040" s="432" t="s">
        <v>854</v>
      </c>
      <c r="I2040" s="432" t="s">
        <v>855</v>
      </c>
      <c r="J2040" s="432" t="s">
        <v>856</v>
      </c>
      <c r="K2040" s="432" t="s">
        <v>857</v>
      </c>
      <c r="L2040" s="434">
        <v>55.889999999999993</v>
      </c>
      <c r="M2040" s="434">
        <v>3</v>
      </c>
      <c r="N2040" s="435">
        <v>167.67</v>
      </c>
    </row>
    <row r="2041" spans="1:14" ht="14.4" customHeight="1" x14ac:dyDescent="0.3">
      <c r="A2041" s="430" t="s">
        <v>3747</v>
      </c>
      <c r="B2041" s="431" t="s">
        <v>4032</v>
      </c>
      <c r="C2041" s="432" t="s">
        <v>3889</v>
      </c>
      <c r="D2041" s="433" t="s">
        <v>4056</v>
      </c>
      <c r="E2041" s="432" t="s">
        <v>388</v>
      </c>
      <c r="F2041" s="433" t="s">
        <v>4075</v>
      </c>
      <c r="G2041" s="432" t="s">
        <v>381</v>
      </c>
      <c r="H2041" s="432" t="s">
        <v>862</v>
      </c>
      <c r="I2041" s="432" t="s">
        <v>863</v>
      </c>
      <c r="J2041" s="432" t="s">
        <v>864</v>
      </c>
      <c r="K2041" s="432" t="s">
        <v>865</v>
      </c>
      <c r="L2041" s="434">
        <v>164.47999999999996</v>
      </c>
      <c r="M2041" s="434">
        <v>9</v>
      </c>
      <c r="N2041" s="435">
        <v>1480.3199999999997</v>
      </c>
    </row>
    <row r="2042" spans="1:14" ht="14.4" customHeight="1" x14ac:dyDescent="0.3">
      <c r="A2042" s="430" t="s">
        <v>3747</v>
      </c>
      <c r="B2042" s="431" t="s">
        <v>4032</v>
      </c>
      <c r="C2042" s="432" t="s">
        <v>3889</v>
      </c>
      <c r="D2042" s="433" t="s">
        <v>4056</v>
      </c>
      <c r="E2042" s="432" t="s">
        <v>388</v>
      </c>
      <c r="F2042" s="433" t="s">
        <v>4075</v>
      </c>
      <c r="G2042" s="432" t="s">
        <v>381</v>
      </c>
      <c r="H2042" s="432" t="s">
        <v>625</v>
      </c>
      <c r="I2042" s="432" t="s">
        <v>626</v>
      </c>
      <c r="J2042" s="432" t="s">
        <v>627</v>
      </c>
      <c r="K2042" s="432" t="s">
        <v>628</v>
      </c>
      <c r="L2042" s="434">
        <v>29.899999999999988</v>
      </c>
      <c r="M2042" s="434">
        <v>1</v>
      </c>
      <c r="N2042" s="435">
        <v>29.899999999999988</v>
      </c>
    </row>
    <row r="2043" spans="1:14" ht="14.4" customHeight="1" x14ac:dyDescent="0.3">
      <c r="A2043" s="430" t="s">
        <v>3747</v>
      </c>
      <c r="B2043" s="431" t="s">
        <v>4032</v>
      </c>
      <c r="C2043" s="432" t="s">
        <v>3889</v>
      </c>
      <c r="D2043" s="433" t="s">
        <v>4056</v>
      </c>
      <c r="E2043" s="432" t="s">
        <v>388</v>
      </c>
      <c r="F2043" s="433" t="s">
        <v>4075</v>
      </c>
      <c r="G2043" s="432" t="s">
        <v>381</v>
      </c>
      <c r="H2043" s="432" t="s">
        <v>889</v>
      </c>
      <c r="I2043" s="432" t="s">
        <v>890</v>
      </c>
      <c r="J2043" s="432" t="s">
        <v>891</v>
      </c>
      <c r="K2043" s="432" t="s">
        <v>892</v>
      </c>
      <c r="L2043" s="434">
        <v>56.879999999999995</v>
      </c>
      <c r="M2043" s="434">
        <v>17</v>
      </c>
      <c r="N2043" s="435">
        <v>966.95999999999992</v>
      </c>
    </row>
    <row r="2044" spans="1:14" ht="14.4" customHeight="1" x14ac:dyDescent="0.3">
      <c r="A2044" s="430" t="s">
        <v>3747</v>
      </c>
      <c r="B2044" s="431" t="s">
        <v>4032</v>
      </c>
      <c r="C2044" s="432" t="s">
        <v>3889</v>
      </c>
      <c r="D2044" s="433" t="s">
        <v>4056</v>
      </c>
      <c r="E2044" s="432" t="s">
        <v>388</v>
      </c>
      <c r="F2044" s="433" t="s">
        <v>4075</v>
      </c>
      <c r="G2044" s="432" t="s">
        <v>381</v>
      </c>
      <c r="H2044" s="432" t="s">
        <v>2821</v>
      </c>
      <c r="I2044" s="432" t="s">
        <v>2822</v>
      </c>
      <c r="J2044" s="432" t="s">
        <v>2823</v>
      </c>
      <c r="K2044" s="432" t="s">
        <v>467</v>
      </c>
      <c r="L2044" s="434">
        <v>239.8</v>
      </c>
      <c r="M2044" s="434">
        <v>21</v>
      </c>
      <c r="N2044" s="435">
        <v>5035.8</v>
      </c>
    </row>
    <row r="2045" spans="1:14" ht="14.4" customHeight="1" x14ac:dyDescent="0.3">
      <c r="A2045" s="430" t="s">
        <v>3747</v>
      </c>
      <c r="B2045" s="431" t="s">
        <v>4032</v>
      </c>
      <c r="C2045" s="432" t="s">
        <v>3889</v>
      </c>
      <c r="D2045" s="433" t="s">
        <v>4056</v>
      </c>
      <c r="E2045" s="432" t="s">
        <v>388</v>
      </c>
      <c r="F2045" s="433" t="s">
        <v>4075</v>
      </c>
      <c r="G2045" s="432" t="s">
        <v>381</v>
      </c>
      <c r="H2045" s="432" t="s">
        <v>905</v>
      </c>
      <c r="I2045" s="432" t="s">
        <v>906</v>
      </c>
      <c r="J2045" s="432" t="s">
        <v>907</v>
      </c>
      <c r="K2045" s="432" t="s">
        <v>908</v>
      </c>
      <c r="L2045" s="434">
        <v>283.5593622549672</v>
      </c>
      <c r="M2045" s="434">
        <v>1</v>
      </c>
      <c r="N2045" s="435">
        <v>283.5593622549672</v>
      </c>
    </row>
    <row r="2046" spans="1:14" ht="14.4" customHeight="1" x14ac:dyDescent="0.3">
      <c r="A2046" s="430" t="s">
        <v>3747</v>
      </c>
      <c r="B2046" s="431" t="s">
        <v>4032</v>
      </c>
      <c r="C2046" s="432" t="s">
        <v>3889</v>
      </c>
      <c r="D2046" s="433" t="s">
        <v>4056</v>
      </c>
      <c r="E2046" s="432" t="s">
        <v>388</v>
      </c>
      <c r="F2046" s="433" t="s">
        <v>4075</v>
      </c>
      <c r="G2046" s="432" t="s">
        <v>381</v>
      </c>
      <c r="H2046" s="432" t="s">
        <v>909</v>
      </c>
      <c r="I2046" s="432" t="s">
        <v>910</v>
      </c>
      <c r="J2046" s="432" t="s">
        <v>911</v>
      </c>
      <c r="K2046" s="432" t="s">
        <v>912</v>
      </c>
      <c r="L2046" s="434">
        <v>435.6</v>
      </c>
      <c r="M2046" s="434">
        <v>2</v>
      </c>
      <c r="N2046" s="435">
        <v>871.2</v>
      </c>
    </row>
    <row r="2047" spans="1:14" ht="14.4" customHeight="1" x14ac:dyDescent="0.3">
      <c r="A2047" s="430" t="s">
        <v>3747</v>
      </c>
      <c r="B2047" s="431" t="s">
        <v>4032</v>
      </c>
      <c r="C2047" s="432" t="s">
        <v>3889</v>
      </c>
      <c r="D2047" s="433" t="s">
        <v>4056</v>
      </c>
      <c r="E2047" s="432" t="s">
        <v>388</v>
      </c>
      <c r="F2047" s="433" t="s">
        <v>4075</v>
      </c>
      <c r="G2047" s="432" t="s">
        <v>381</v>
      </c>
      <c r="H2047" s="432" t="s">
        <v>929</v>
      </c>
      <c r="I2047" s="432" t="s">
        <v>930</v>
      </c>
      <c r="J2047" s="432" t="s">
        <v>931</v>
      </c>
      <c r="K2047" s="432" t="s">
        <v>932</v>
      </c>
      <c r="L2047" s="434">
        <v>185.61112875059339</v>
      </c>
      <c r="M2047" s="434">
        <v>29</v>
      </c>
      <c r="N2047" s="435">
        <v>5382.7227337672084</v>
      </c>
    </row>
    <row r="2048" spans="1:14" ht="14.4" customHeight="1" x14ac:dyDescent="0.3">
      <c r="A2048" s="430" t="s">
        <v>3747</v>
      </c>
      <c r="B2048" s="431" t="s">
        <v>4032</v>
      </c>
      <c r="C2048" s="432" t="s">
        <v>3889</v>
      </c>
      <c r="D2048" s="433" t="s">
        <v>4056</v>
      </c>
      <c r="E2048" s="432" t="s">
        <v>388</v>
      </c>
      <c r="F2048" s="433" t="s">
        <v>4075</v>
      </c>
      <c r="G2048" s="432" t="s">
        <v>381</v>
      </c>
      <c r="H2048" s="432" t="s">
        <v>933</v>
      </c>
      <c r="I2048" s="432" t="s">
        <v>933</v>
      </c>
      <c r="J2048" s="432" t="s">
        <v>934</v>
      </c>
      <c r="K2048" s="432" t="s">
        <v>935</v>
      </c>
      <c r="L2048" s="434">
        <v>36.527273378720729</v>
      </c>
      <c r="M2048" s="434">
        <v>180</v>
      </c>
      <c r="N2048" s="435">
        <v>6574.9092081697318</v>
      </c>
    </row>
    <row r="2049" spans="1:14" ht="14.4" customHeight="1" x14ac:dyDescent="0.3">
      <c r="A2049" s="430" t="s">
        <v>3747</v>
      </c>
      <c r="B2049" s="431" t="s">
        <v>4032</v>
      </c>
      <c r="C2049" s="432" t="s">
        <v>3889</v>
      </c>
      <c r="D2049" s="433" t="s">
        <v>4056</v>
      </c>
      <c r="E2049" s="432" t="s">
        <v>388</v>
      </c>
      <c r="F2049" s="433" t="s">
        <v>4075</v>
      </c>
      <c r="G2049" s="432" t="s">
        <v>381</v>
      </c>
      <c r="H2049" s="432" t="s">
        <v>968</v>
      </c>
      <c r="I2049" s="432" t="s">
        <v>969</v>
      </c>
      <c r="J2049" s="432" t="s">
        <v>970</v>
      </c>
      <c r="K2049" s="432" t="s">
        <v>971</v>
      </c>
      <c r="L2049" s="434">
        <v>243.64497644379176</v>
      </c>
      <c r="M2049" s="434">
        <v>14</v>
      </c>
      <c r="N2049" s="435">
        <v>3411.0296702130845</v>
      </c>
    </row>
    <row r="2050" spans="1:14" ht="14.4" customHeight="1" x14ac:dyDescent="0.3">
      <c r="A2050" s="430" t="s">
        <v>3747</v>
      </c>
      <c r="B2050" s="431" t="s">
        <v>4032</v>
      </c>
      <c r="C2050" s="432" t="s">
        <v>3889</v>
      </c>
      <c r="D2050" s="433" t="s">
        <v>4056</v>
      </c>
      <c r="E2050" s="432" t="s">
        <v>388</v>
      </c>
      <c r="F2050" s="433" t="s">
        <v>4075</v>
      </c>
      <c r="G2050" s="432" t="s">
        <v>381</v>
      </c>
      <c r="H2050" s="432" t="s">
        <v>3767</v>
      </c>
      <c r="I2050" s="432" t="s">
        <v>3768</v>
      </c>
      <c r="J2050" s="432" t="s">
        <v>3769</v>
      </c>
      <c r="K2050" s="432"/>
      <c r="L2050" s="434">
        <v>203.82999999999976</v>
      </c>
      <c r="M2050" s="434">
        <v>-4</v>
      </c>
      <c r="N2050" s="435">
        <v>-815.31999999999903</v>
      </c>
    </row>
    <row r="2051" spans="1:14" ht="14.4" customHeight="1" x14ac:dyDescent="0.3">
      <c r="A2051" s="430" t="s">
        <v>3747</v>
      </c>
      <c r="B2051" s="431" t="s">
        <v>4032</v>
      </c>
      <c r="C2051" s="432" t="s">
        <v>3889</v>
      </c>
      <c r="D2051" s="433" t="s">
        <v>4056</v>
      </c>
      <c r="E2051" s="432" t="s">
        <v>388</v>
      </c>
      <c r="F2051" s="433" t="s">
        <v>4075</v>
      </c>
      <c r="G2051" s="432" t="s">
        <v>381</v>
      </c>
      <c r="H2051" s="432" t="s">
        <v>1009</v>
      </c>
      <c r="I2051" s="432" t="s">
        <v>1010</v>
      </c>
      <c r="J2051" s="432" t="s">
        <v>1011</v>
      </c>
      <c r="K2051" s="432" t="s">
        <v>1012</v>
      </c>
      <c r="L2051" s="434">
        <v>262.8599999999999</v>
      </c>
      <c r="M2051" s="434">
        <v>2</v>
      </c>
      <c r="N2051" s="435">
        <v>525.7199999999998</v>
      </c>
    </row>
    <row r="2052" spans="1:14" ht="14.4" customHeight="1" x14ac:dyDescent="0.3">
      <c r="A2052" s="430" t="s">
        <v>3747</v>
      </c>
      <c r="B2052" s="431" t="s">
        <v>4032</v>
      </c>
      <c r="C2052" s="432" t="s">
        <v>3889</v>
      </c>
      <c r="D2052" s="433" t="s">
        <v>4056</v>
      </c>
      <c r="E2052" s="432" t="s">
        <v>388</v>
      </c>
      <c r="F2052" s="433" t="s">
        <v>4075</v>
      </c>
      <c r="G2052" s="432" t="s">
        <v>381</v>
      </c>
      <c r="H2052" s="432" t="s">
        <v>411</v>
      </c>
      <c r="I2052" s="432" t="s">
        <v>412</v>
      </c>
      <c r="J2052" s="432" t="s">
        <v>413</v>
      </c>
      <c r="K2052" s="432" t="s">
        <v>414</v>
      </c>
      <c r="L2052" s="434">
        <v>74.86999999999999</v>
      </c>
      <c r="M2052" s="434">
        <v>16</v>
      </c>
      <c r="N2052" s="435">
        <v>1197.9199999999998</v>
      </c>
    </row>
    <row r="2053" spans="1:14" ht="14.4" customHeight="1" x14ac:dyDescent="0.3">
      <c r="A2053" s="430" t="s">
        <v>3747</v>
      </c>
      <c r="B2053" s="431" t="s">
        <v>4032</v>
      </c>
      <c r="C2053" s="432" t="s">
        <v>3889</v>
      </c>
      <c r="D2053" s="433" t="s">
        <v>4056</v>
      </c>
      <c r="E2053" s="432" t="s">
        <v>388</v>
      </c>
      <c r="F2053" s="433" t="s">
        <v>4075</v>
      </c>
      <c r="G2053" s="432" t="s">
        <v>381</v>
      </c>
      <c r="H2053" s="432" t="s">
        <v>1016</v>
      </c>
      <c r="I2053" s="432" t="s">
        <v>1017</v>
      </c>
      <c r="J2053" s="432" t="s">
        <v>1018</v>
      </c>
      <c r="K2053" s="432" t="s">
        <v>1019</v>
      </c>
      <c r="L2053" s="434">
        <v>117.41002289737916</v>
      </c>
      <c r="M2053" s="434">
        <v>6</v>
      </c>
      <c r="N2053" s="435">
        <v>704.46013738427496</v>
      </c>
    </row>
    <row r="2054" spans="1:14" ht="14.4" customHeight="1" x14ac:dyDescent="0.3">
      <c r="A2054" s="430" t="s">
        <v>3747</v>
      </c>
      <c r="B2054" s="431" t="s">
        <v>4032</v>
      </c>
      <c r="C2054" s="432" t="s">
        <v>3889</v>
      </c>
      <c r="D2054" s="433" t="s">
        <v>4056</v>
      </c>
      <c r="E2054" s="432" t="s">
        <v>388</v>
      </c>
      <c r="F2054" s="433" t="s">
        <v>4075</v>
      </c>
      <c r="G2054" s="432" t="s">
        <v>381</v>
      </c>
      <c r="H2054" s="432" t="s">
        <v>2956</v>
      </c>
      <c r="I2054" s="432" t="s">
        <v>2957</v>
      </c>
      <c r="J2054" s="432" t="s">
        <v>2958</v>
      </c>
      <c r="K2054" s="432" t="s">
        <v>2959</v>
      </c>
      <c r="L2054" s="434">
        <v>125.37955784100293</v>
      </c>
      <c r="M2054" s="434">
        <v>28</v>
      </c>
      <c r="N2054" s="435">
        <v>3510.6276195480823</v>
      </c>
    </row>
    <row r="2055" spans="1:14" ht="14.4" customHeight="1" x14ac:dyDescent="0.3">
      <c r="A2055" s="430" t="s">
        <v>3747</v>
      </c>
      <c r="B2055" s="431" t="s">
        <v>4032</v>
      </c>
      <c r="C2055" s="432" t="s">
        <v>3889</v>
      </c>
      <c r="D2055" s="433" t="s">
        <v>4056</v>
      </c>
      <c r="E2055" s="432" t="s">
        <v>388</v>
      </c>
      <c r="F2055" s="433" t="s">
        <v>4075</v>
      </c>
      <c r="G2055" s="432" t="s">
        <v>381</v>
      </c>
      <c r="H2055" s="432" t="s">
        <v>1035</v>
      </c>
      <c r="I2055" s="432" t="s">
        <v>1036</v>
      </c>
      <c r="J2055" s="432" t="s">
        <v>1037</v>
      </c>
      <c r="K2055" s="432" t="s">
        <v>1038</v>
      </c>
      <c r="L2055" s="434">
        <v>94.739946730881982</v>
      </c>
      <c r="M2055" s="434">
        <v>8</v>
      </c>
      <c r="N2055" s="435">
        <v>757.91957384705586</v>
      </c>
    </row>
    <row r="2056" spans="1:14" ht="14.4" customHeight="1" x14ac:dyDescent="0.3">
      <c r="A2056" s="430" t="s">
        <v>3747</v>
      </c>
      <c r="B2056" s="431" t="s">
        <v>4032</v>
      </c>
      <c r="C2056" s="432" t="s">
        <v>3889</v>
      </c>
      <c r="D2056" s="433" t="s">
        <v>4056</v>
      </c>
      <c r="E2056" s="432" t="s">
        <v>388</v>
      </c>
      <c r="F2056" s="433" t="s">
        <v>4075</v>
      </c>
      <c r="G2056" s="432" t="s">
        <v>381</v>
      </c>
      <c r="H2056" s="432" t="s">
        <v>2375</v>
      </c>
      <c r="I2056" s="432" t="s">
        <v>2376</v>
      </c>
      <c r="J2056" s="432" t="s">
        <v>2377</v>
      </c>
      <c r="K2056" s="432" t="s">
        <v>2378</v>
      </c>
      <c r="L2056" s="434">
        <v>60.492854724847945</v>
      </c>
      <c r="M2056" s="434">
        <v>18</v>
      </c>
      <c r="N2056" s="435">
        <v>1088.8713850472629</v>
      </c>
    </row>
    <row r="2057" spans="1:14" ht="14.4" customHeight="1" x14ac:dyDescent="0.3">
      <c r="A2057" s="430" t="s">
        <v>3747</v>
      </c>
      <c r="B2057" s="431" t="s">
        <v>4032</v>
      </c>
      <c r="C2057" s="432" t="s">
        <v>3889</v>
      </c>
      <c r="D2057" s="433" t="s">
        <v>4056</v>
      </c>
      <c r="E2057" s="432" t="s">
        <v>388</v>
      </c>
      <c r="F2057" s="433" t="s">
        <v>4075</v>
      </c>
      <c r="G2057" s="432" t="s">
        <v>381</v>
      </c>
      <c r="H2057" s="432" t="s">
        <v>1051</v>
      </c>
      <c r="I2057" s="432" t="s">
        <v>1052</v>
      </c>
      <c r="J2057" s="432" t="s">
        <v>899</v>
      </c>
      <c r="K2057" s="432" t="s">
        <v>1053</v>
      </c>
      <c r="L2057" s="434">
        <v>44.6</v>
      </c>
      <c r="M2057" s="434">
        <v>16</v>
      </c>
      <c r="N2057" s="435">
        <v>713.6</v>
      </c>
    </row>
    <row r="2058" spans="1:14" ht="14.4" customHeight="1" x14ac:dyDescent="0.3">
      <c r="A2058" s="430" t="s">
        <v>3747</v>
      </c>
      <c r="B2058" s="431" t="s">
        <v>4032</v>
      </c>
      <c r="C2058" s="432" t="s">
        <v>3889</v>
      </c>
      <c r="D2058" s="433" t="s">
        <v>4056</v>
      </c>
      <c r="E2058" s="432" t="s">
        <v>388</v>
      </c>
      <c r="F2058" s="433" t="s">
        <v>4075</v>
      </c>
      <c r="G2058" s="432" t="s">
        <v>381</v>
      </c>
      <c r="H2058" s="432" t="s">
        <v>1068</v>
      </c>
      <c r="I2058" s="432" t="s">
        <v>1069</v>
      </c>
      <c r="J2058" s="432" t="s">
        <v>1066</v>
      </c>
      <c r="K2058" s="432" t="s">
        <v>1070</v>
      </c>
      <c r="L2058" s="434">
        <v>210.15666666666664</v>
      </c>
      <c r="M2058" s="434">
        <v>3</v>
      </c>
      <c r="N2058" s="435">
        <v>630.46999999999991</v>
      </c>
    </row>
    <row r="2059" spans="1:14" ht="14.4" customHeight="1" x14ac:dyDescent="0.3">
      <c r="A2059" s="430" t="s">
        <v>3747</v>
      </c>
      <c r="B2059" s="431" t="s">
        <v>4032</v>
      </c>
      <c r="C2059" s="432" t="s">
        <v>3889</v>
      </c>
      <c r="D2059" s="433" t="s">
        <v>4056</v>
      </c>
      <c r="E2059" s="432" t="s">
        <v>388</v>
      </c>
      <c r="F2059" s="433" t="s">
        <v>4075</v>
      </c>
      <c r="G2059" s="432" t="s">
        <v>381</v>
      </c>
      <c r="H2059" s="432" t="s">
        <v>415</v>
      </c>
      <c r="I2059" s="432" t="s">
        <v>416</v>
      </c>
      <c r="J2059" s="432" t="s">
        <v>417</v>
      </c>
      <c r="K2059" s="432" t="s">
        <v>418</v>
      </c>
      <c r="L2059" s="434">
        <v>375.80014945679102</v>
      </c>
      <c r="M2059" s="434">
        <v>26</v>
      </c>
      <c r="N2059" s="435">
        <v>9770.8038858765667</v>
      </c>
    </row>
    <row r="2060" spans="1:14" ht="14.4" customHeight="1" x14ac:dyDescent="0.3">
      <c r="A2060" s="430" t="s">
        <v>3747</v>
      </c>
      <c r="B2060" s="431" t="s">
        <v>4032</v>
      </c>
      <c r="C2060" s="432" t="s">
        <v>3889</v>
      </c>
      <c r="D2060" s="433" t="s">
        <v>4056</v>
      </c>
      <c r="E2060" s="432" t="s">
        <v>388</v>
      </c>
      <c r="F2060" s="433" t="s">
        <v>4075</v>
      </c>
      <c r="G2060" s="432" t="s">
        <v>381</v>
      </c>
      <c r="H2060" s="432" t="s">
        <v>1098</v>
      </c>
      <c r="I2060" s="432" t="s">
        <v>1098</v>
      </c>
      <c r="J2060" s="432" t="s">
        <v>1099</v>
      </c>
      <c r="K2060" s="432" t="s">
        <v>1100</v>
      </c>
      <c r="L2060" s="434">
        <v>318.40999999999997</v>
      </c>
      <c r="M2060" s="434">
        <v>1</v>
      </c>
      <c r="N2060" s="435">
        <v>318.40999999999997</v>
      </c>
    </row>
    <row r="2061" spans="1:14" ht="14.4" customHeight="1" x14ac:dyDescent="0.3">
      <c r="A2061" s="430" t="s">
        <v>3747</v>
      </c>
      <c r="B2061" s="431" t="s">
        <v>4032</v>
      </c>
      <c r="C2061" s="432" t="s">
        <v>3889</v>
      </c>
      <c r="D2061" s="433" t="s">
        <v>4056</v>
      </c>
      <c r="E2061" s="432" t="s">
        <v>388</v>
      </c>
      <c r="F2061" s="433" t="s">
        <v>4075</v>
      </c>
      <c r="G2061" s="432" t="s">
        <v>381</v>
      </c>
      <c r="H2061" s="432" t="s">
        <v>3879</v>
      </c>
      <c r="I2061" s="432" t="s">
        <v>394</v>
      </c>
      <c r="J2061" s="432" t="s">
        <v>3880</v>
      </c>
      <c r="K2061" s="432" t="s">
        <v>3881</v>
      </c>
      <c r="L2061" s="434">
        <v>181.05626533340401</v>
      </c>
      <c r="M2061" s="434">
        <v>10</v>
      </c>
      <c r="N2061" s="435">
        <v>1810.5626533340401</v>
      </c>
    </row>
    <row r="2062" spans="1:14" ht="14.4" customHeight="1" x14ac:dyDescent="0.3">
      <c r="A2062" s="430" t="s">
        <v>3747</v>
      </c>
      <c r="B2062" s="431" t="s">
        <v>4032</v>
      </c>
      <c r="C2062" s="432" t="s">
        <v>3889</v>
      </c>
      <c r="D2062" s="433" t="s">
        <v>4056</v>
      </c>
      <c r="E2062" s="432" t="s">
        <v>388</v>
      </c>
      <c r="F2062" s="433" t="s">
        <v>4075</v>
      </c>
      <c r="G2062" s="432" t="s">
        <v>381</v>
      </c>
      <c r="H2062" s="432" t="s">
        <v>1109</v>
      </c>
      <c r="I2062" s="432" t="s">
        <v>394</v>
      </c>
      <c r="J2062" s="432" t="s">
        <v>1110</v>
      </c>
      <c r="K2062" s="432"/>
      <c r="L2062" s="434">
        <v>93.023275342130006</v>
      </c>
      <c r="M2062" s="434">
        <v>83</v>
      </c>
      <c r="N2062" s="435">
        <v>7720.9318533967908</v>
      </c>
    </row>
    <row r="2063" spans="1:14" ht="14.4" customHeight="1" x14ac:dyDescent="0.3">
      <c r="A2063" s="430" t="s">
        <v>3747</v>
      </c>
      <c r="B2063" s="431" t="s">
        <v>4032</v>
      </c>
      <c r="C2063" s="432" t="s">
        <v>3889</v>
      </c>
      <c r="D2063" s="433" t="s">
        <v>4056</v>
      </c>
      <c r="E2063" s="432" t="s">
        <v>388</v>
      </c>
      <c r="F2063" s="433" t="s">
        <v>4075</v>
      </c>
      <c r="G2063" s="432" t="s">
        <v>381</v>
      </c>
      <c r="H2063" s="432" t="s">
        <v>1119</v>
      </c>
      <c r="I2063" s="432" t="s">
        <v>394</v>
      </c>
      <c r="J2063" s="432" t="s">
        <v>1120</v>
      </c>
      <c r="K2063" s="432" t="s">
        <v>1121</v>
      </c>
      <c r="L2063" s="434">
        <v>1377.51</v>
      </c>
      <c r="M2063" s="434">
        <v>1</v>
      </c>
      <c r="N2063" s="435">
        <v>1377.51</v>
      </c>
    </row>
    <row r="2064" spans="1:14" ht="14.4" customHeight="1" x14ac:dyDescent="0.3">
      <c r="A2064" s="430" t="s">
        <v>3747</v>
      </c>
      <c r="B2064" s="431" t="s">
        <v>4032</v>
      </c>
      <c r="C2064" s="432" t="s">
        <v>3889</v>
      </c>
      <c r="D2064" s="433" t="s">
        <v>4056</v>
      </c>
      <c r="E2064" s="432" t="s">
        <v>388</v>
      </c>
      <c r="F2064" s="433" t="s">
        <v>4075</v>
      </c>
      <c r="G2064" s="432" t="s">
        <v>381</v>
      </c>
      <c r="H2064" s="432" t="s">
        <v>2987</v>
      </c>
      <c r="I2064" s="432" t="s">
        <v>2988</v>
      </c>
      <c r="J2064" s="432" t="s">
        <v>1623</v>
      </c>
      <c r="K2064" s="432" t="s">
        <v>1895</v>
      </c>
      <c r="L2064" s="434">
        <v>67.389999999999972</v>
      </c>
      <c r="M2064" s="434">
        <v>1</v>
      </c>
      <c r="N2064" s="435">
        <v>67.389999999999972</v>
      </c>
    </row>
    <row r="2065" spans="1:14" ht="14.4" customHeight="1" x14ac:dyDescent="0.3">
      <c r="A2065" s="430" t="s">
        <v>3747</v>
      </c>
      <c r="B2065" s="431" t="s">
        <v>4032</v>
      </c>
      <c r="C2065" s="432" t="s">
        <v>3889</v>
      </c>
      <c r="D2065" s="433" t="s">
        <v>4056</v>
      </c>
      <c r="E2065" s="432" t="s">
        <v>388</v>
      </c>
      <c r="F2065" s="433" t="s">
        <v>4075</v>
      </c>
      <c r="G2065" s="432" t="s">
        <v>381</v>
      </c>
      <c r="H2065" s="432" t="s">
        <v>1133</v>
      </c>
      <c r="I2065" s="432" t="s">
        <v>1134</v>
      </c>
      <c r="J2065" s="432" t="s">
        <v>1135</v>
      </c>
      <c r="K2065" s="432" t="s">
        <v>1136</v>
      </c>
      <c r="L2065" s="434">
        <v>112.96000000000001</v>
      </c>
      <c r="M2065" s="434">
        <v>13</v>
      </c>
      <c r="N2065" s="435">
        <v>1468.48</v>
      </c>
    </row>
    <row r="2066" spans="1:14" ht="14.4" customHeight="1" x14ac:dyDescent="0.3">
      <c r="A2066" s="430" t="s">
        <v>3747</v>
      </c>
      <c r="B2066" s="431" t="s">
        <v>4032</v>
      </c>
      <c r="C2066" s="432" t="s">
        <v>3889</v>
      </c>
      <c r="D2066" s="433" t="s">
        <v>4056</v>
      </c>
      <c r="E2066" s="432" t="s">
        <v>388</v>
      </c>
      <c r="F2066" s="433" t="s">
        <v>4075</v>
      </c>
      <c r="G2066" s="432" t="s">
        <v>381</v>
      </c>
      <c r="H2066" s="432" t="s">
        <v>1145</v>
      </c>
      <c r="I2066" s="432" t="s">
        <v>1146</v>
      </c>
      <c r="J2066" s="432" t="s">
        <v>1147</v>
      </c>
      <c r="K2066" s="432"/>
      <c r="L2066" s="434">
        <v>132.18035388373886</v>
      </c>
      <c r="M2066" s="434">
        <v>10</v>
      </c>
      <c r="N2066" s="435">
        <v>1321.8035388373887</v>
      </c>
    </row>
    <row r="2067" spans="1:14" ht="14.4" customHeight="1" x14ac:dyDescent="0.3">
      <c r="A2067" s="430" t="s">
        <v>3747</v>
      </c>
      <c r="B2067" s="431" t="s">
        <v>4032</v>
      </c>
      <c r="C2067" s="432" t="s">
        <v>3889</v>
      </c>
      <c r="D2067" s="433" t="s">
        <v>4056</v>
      </c>
      <c r="E2067" s="432" t="s">
        <v>388</v>
      </c>
      <c r="F2067" s="433" t="s">
        <v>4075</v>
      </c>
      <c r="G2067" s="432" t="s">
        <v>381</v>
      </c>
      <c r="H2067" s="432" t="s">
        <v>2993</v>
      </c>
      <c r="I2067" s="432" t="s">
        <v>2994</v>
      </c>
      <c r="J2067" s="432" t="s">
        <v>2995</v>
      </c>
      <c r="K2067" s="432" t="s">
        <v>2996</v>
      </c>
      <c r="L2067" s="434">
        <v>52.913749999999993</v>
      </c>
      <c r="M2067" s="434">
        <v>80</v>
      </c>
      <c r="N2067" s="435">
        <v>4233.0999999999995</v>
      </c>
    </row>
    <row r="2068" spans="1:14" ht="14.4" customHeight="1" x14ac:dyDescent="0.3">
      <c r="A2068" s="430" t="s">
        <v>3747</v>
      </c>
      <c r="B2068" s="431" t="s">
        <v>4032</v>
      </c>
      <c r="C2068" s="432" t="s">
        <v>3889</v>
      </c>
      <c r="D2068" s="433" t="s">
        <v>4056</v>
      </c>
      <c r="E2068" s="432" t="s">
        <v>388</v>
      </c>
      <c r="F2068" s="433" t="s">
        <v>4075</v>
      </c>
      <c r="G2068" s="432" t="s">
        <v>381</v>
      </c>
      <c r="H2068" s="432" t="s">
        <v>1152</v>
      </c>
      <c r="I2068" s="432" t="s">
        <v>1153</v>
      </c>
      <c r="J2068" s="432" t="s">
        <v>1154</v>
      </c>
      <c r="K2068" s="432" t="s">
        <v>1155</v>
      </c>
      <c r="L2068" s="434">
        <v>638.44908577139006</v>
      </c>
      <c r="M2068" s="434">
        <v>9</v>
      </c>
      <c r="N2068" s="435">
        <v>5746.0417719425104</v>
      </c>
    </row>
    <row r="2069" spans="1:14" ht="14.4" customHeight="1" x14ac:dyDescent="0.3">
      <c r="A2069" s="430" t="s">
        <v>3747</v>
      </c>
      <c r="B2069" s="431" t="s">
        <v>4032</v>
      </c>
      <c r="C2069" s="432" t="s">
        <v>3889</v>
      </c>
      <c r="D2069" s="433" t="s">
        <v>4056</v>
      </c>
      <c r="E2069" s="432" t="s">
        <v>388</v>
      </c>
      <c r="F2069" s="433" t="s">
        <v>4075</v>
      </c>
      <c r="G2069" s="432" t="s">
        <v>381</v>
      </c>
      <c r="H2069" s="432" t="s">
        <v>423</v>
      </c>
      <c r="I2069" s="432" t="s">
        <v>424</v>
      </c>
      <c r="J2069" s="432" t="s">
        <v>425</v>
      </c>
      <c r="K2069" s="432"/>
      <c r="L2069" s="434">
        <v>420.59400879042721</v>
      </c>
      <c r="M2069" s="434">
        <v>33</v>
      </c>
      <c r="N2069" s="435">
        <v>13879.602290084098</v>
      </c>
    </row>
    <row r="2070" spans="1:14" ht="14.4" customHeight="1" x14ac:dyDescent="0.3">
      <c r="A2070" s="430" t="s">
        <v>3747</v>
      </c>
      <c r="B2070" s="431" t="s">
        <v>4032</v>
      </c>
      <c r="C2070" s="432" t="s">
        <v>3889</v>
      </c>
      <c r="D2070" s="433" t="s">
        <v>4056</v>
      </c>
      <c r="E2070" s="432" t="s">
        <v>388</v>
      </c>
      <c r="F2070" s="433" t="s">
        <v>4075</v>
      </c>
      <c r="G2070" s="432" t="s">
        <v>381</v>
      </c>
      <c r="H2070" s="432" t="s">
        <v>426</v>
      </c>
      <c r="I2070" s="432" t="s">
        <v>394</v>
      </c>
      <c r="J2070" s="432" t="s">
        <v>427</v>
      </c>
      <c r="K2070" s="432"/>
      <c r="L2070" s="434">
        <v>191.13200000000001</v>
      </c>
      <c r="M2070" s="434">
        <v>4</v>
      </c>
      <c r="N2070" s="435">
        <v>764.52800000000002</v>
      </c>
    </row>
    <row r="2071" spans="1:14" ht="14.4" customHeight="1" x14ac:dyDescent="0.3">
      <c r="A2071" s="430" t="s">
        <v>3747</v>
      </c>
      <c r="B2071" s="431" t="s">
        <v>4032</v>
      </c>
      <c r="C2071" s="432" t="s">
        <v>3889</v>
      </c>
      <c r="D2071" s="433" t="s">
        <v>4056</v>
      </c>
      <c r="E2071" s="432" t="s">
        <v>388</v>
      </c>
      <c r="F2071" s="433" t="s">
        <v>4075</v>
      </c>
      <c r="G2071" s="432" t="s">
        <v>381</v>
      </c>
      <c r="H2071" s="432" t="s">
        <v>1212</v>
      </c>
      <c r="I2071" s="432" t="s">
        <v>394</v>
      </c>
      <c r="J2071" s="432" t="s">
        <v>1213</v>
      </c>
      <c r="K2071" s="432"/>
      <c r="L2071" s="434">
        <v>139.62000347637456</v>
      </c>
      <c r="M2071" s="434">
        <v>6</v>
      </c>
      <c r="N2071" s="435">
        <v>837.72002085824738</v>
      </c>
    </row>
    <row r="2072" spans="1:14" ht="14.4" customHeight="1" x14ac:dyDescent="0.3">
      <c r="A2072" s="430" t="s">
        <v>3747</v>
      </c>
      <c r="B2072" s="431" t="s">
        <v>4032</v>
      </c>
      <c r="C2072" s="432" t="s">
        <v>3889</v>
      </c>
      <c r="D2072" s="433" t="s">
        <v>4056</v>
      </c>
      <c r="E2072" s="432" t="s">
        <v>388</v>
      </c>
      <c r="F2072" s="433" t="s">
        <v>4075</v>
      </c>
      <c r="G2072" s="432" t="s">
        <v>381</v>
      </c>
      <c r="H2072" s="432" t="s">
        <v>1219</v>
      </c>
      <c r="I2072" s="432" t="s">
        <v>1220</v>
      </c>
      <c r="J2072" s="432" t="s">
        <v>1221</v>
      </c>
      <c r="K2072" s="432" t="s">
        <v>1222</v>
      </c>
      <c r="L2072" s="434">
        <v>66.139999999999972</v>
      </c>
      <c r="M2072" s="434">
        <v>6</v>
      </c>
      <c r="N2072" s="435">
        <v>396.8399999999998</v>
      </c>
    </row>
    <row r="2073" spans="1:14" ht="14.4" customHeight="1" x14ac:dyDescent="0.3">
      <c r="A2073" s="430" t="s">
        <v>3747</v>
      </c>
      <c r="B2073" s="431" t="s">
        <v>4032</v>
      </c>
      <c r="C2073" s="432" t="s">
        <v>3889</v>
      </c>
      <c r="D2073" s="433" t="s">
        <v>4056</v>
      </c>
      <c r="E2073" s="432" t="s">
        <v>388</v>
      </c>
      <c r="F2073" s="433" t="s">
        <v>4075</v>
      </c>
      <c r="G2073" s="432" t="s">
        <v>381</v>
      </c>
      <c r="H2073" s="432" t="s">
        <v>1223</v>
      </c>
      <c r="I2073" s="432" t="s">
        <v>1224</v>
      </c>
      <c r="J2073" s="432" t="s">
        <v>820</v>
      </c>
      <c r="K2073" s="432" t="s">
        <v>1225</v>
      </c>
      <c r="L2073" s="434">
        <v>42.17</v>
      </c>
      <c r="M2073" s="434">
        <v>8</v>
      </c>
      <c r="N2073" s="435">
        <v>337.36</v>
      </c>
    </row>
    <row r="2074" spans="1:14" ht="14.4" customHeight="1" x14ac:dyDescent="0.3">
      <c r="A2074" s="430" t="s">
        <v>3747</v>
      </c>
      <c r="B2074" s="431" t="s">
        <v>4032</v>
      </c>
      <c r="C2074" s="432" t="s">
        <v>3889</v>
      </c>
      <c r="D2074" s="433" t="s">
        <v>4056</v>
      </c>
      <c r="E2074" s="432" t="s">
        <v>388</v>
      </c>
      <c r="F2074" s="433" t="s">
        <v>4075</v>
      </c>
      <c r="G2074" s="432" t="s">
        <v>381</v>
      </c>
      <c r="H2074" s="432" t="s">
        <v>3002</v>
      </c>
      <c r="I2074" s="432" t="s">
        <v>3003</v>
      </c>
      <c r="J2074" s="432" t="s">
        <v>3004</v>
      </c>
      <c r="K2074" s="432" t="s">
        <v>810</v>
      </c>
      <c r="L2074" s="434">
        <v>57.119860374638748</v>
      </c>
      <c r="M2074" s="434">
        <v>28</v>
      </c>
      <c r="N2074" s="435">
        <v>1599.356090489885</v>
      </c>
    </row>
    <row r="2075" spans="1:14" ht="14.4" customHeight="1" x14ac:dyDescent="0.3">
      <c r="A2075" s="430" t="s">
        <v>3747</v>
      </c>
      <c r="B2075" s="431" t="s">
        <v>4032</v>
      </c>
      <c r="C2075" s="432" t="s">
        <v>3889</v>
      </c>
      <c r="D2075" s="433" t="s">
        <v>4056</v>
      </c>
      <c r="E2075" s="432" t="s">
        <v>388</v>
      </c>
      <c r="F2075" s="433" t="s">
        <v>4075</v>
      </c>
      <c r="G2075" s="432" t="s">
        <v>381</v>
      </c>
      <c r="H2075" s="432" t="s">
        <v>1226</v>
      </c>
      <c r="I2075" s="432" t="s">
        <v>1227</v>
      </c>
      <c r="J2075" s="432" t="s">
        <v>1228</v>
      </c>
      <c r="K2075" s="432" t="s">
        <v>402</v>
      </c>
      <c r="L2075" s="434">
        <v>125.25292439357963</v>
      </c>
      <c r="M2075" s="434">
        <v>306</v>
      </c>
      <c r="N2075" s="435">
        <v>38327.394864435366</v>
      </c>
    </row>
    <row r="2076" spans="1:14" ht="14.4" customHeight="1" x14ac:dyDescent="0.3">
      <c r="A2076" s="430" t="s">
        <v>3747</v>
      </c>
      <c r="B2076" s="431" t="s">
        <v>4032</v>
      </c>
      <c r="C2076" s="432" t="s">
        <v>3889</v>
      </c>
      <c r="D2076" s="433" t="s">
        <v>4056</v>
      </c>
      <c r="E2076" s="432" t="s">
        <v>388</v>
      </c>
      <c r="F2076" s="433" t="s">
        <v>4075</v>
      </c>
      <c r="G2076" s="432" t="s">
        <v>381</v>
      </c>
      <c r="H2076" s="432" t="s">
        <v>1249</v>
      </c>
      <c r="I2076" s="432" t="s">
        <v>1250</v>
      </c>
      <c r="J2076" s="432" t="s">
        <v>1251</v>
      </c>
      <c r="K2076" s="432" t="s">
        <v>1252</v>
      </c>
      <c r="L2076" s="434">
        <v>57.220000000000006</v>
      </c>
      <c r="M2076" s="434">
        <v>2</v>
      </c>
      <c r="N2076" s="435">
        <v>114.44000000000001</v>
      </c>
    </row>
    <row r="2077" spans="1:14" ht="14.4" customHeight="1" x14ac:dyDescent="0.3">
      <c r="A2077" s="430" t="s">
        <v>3747</v>
      </c>
      <c r="B2077" s="431" t="s">
        <v>4032</v>
      </c>
      <c r="C2077" s="432" t="s">
        <v>3889</v>
      </c>
      <c r="D2077" s="433" t="s">
        <v>4056</v>
      </c>
      <c r="E2077" s="432" t="s">
        <v>388</v>
      </c>
      <c r="F2077" s="433" t="s">
        <v>4075</v>
      </c>
      <c r="G2077" s="432" t="s">
        <v>381</v>
      </c>
      <c r="H2077" s="432" t="s">
        <v>1271</v>
      </c>
      <c r="I2077" s="432" t="s">
        <v>1272</v>
      </c>
      <c r="J2077" s="432" t="s">
        <v>891</v>
      </c>
      <c r="K2077" s="432" t="s">
        <v>1273</v>
      </c>
      <c r="L2077" s="434">
        <v>56.88000000000001</v>
      </c>
      <c r="M2077" s="434">
        <v>14</v>
      </c>
      <c r="N2077" s="435">
        <v>796.32000000000016</v>
      </c>
    </row>
    <row r="2078" spans="1:14" ht="14.4" customHeight="1" x14ac:dyDescent="0.3">
      <c r="A2078" s="430" t="s">
        <v>3747</v>
      </c>
      <c r="B2078" s="431" t="s">
        <v>4032</v>
      </c>
      <c r="C2078" s="432" t="s">
        <v>3889</v>
      </c>
      <c r="D2078" s="433" t="s">
        <v>4056</v>
      </c>
      <c r="E2078" s="432" t="s">
        <v>388</v>
      </c>
      <c r="F2078" s="433" t="s">
        <v>4075</v>
      </c>
      <c r="G2078" s="432" t="s">
        <v>381</v>
      </c>
      <c r="H2078" s="432" t="s">
        <v>1282</v>
      </c>
      <c r="I2078" s="432" t="s">
        <v>1283</v>
      </c>
      <c r="J2078" s="432" t="s">
        <v>1284</v>
      </c>
      <c r="K2078" s="432" t="s">
        <v>1285</v>
      </c>
      <c r="L2078" s="434">
        <v>188.88</v>
      </c>
      <c r="M2078" s="434">
        <v>5</v>
      </c>
      <c r="N2078" s="435">
        <v>944.4</v>
      </c>
    </row>
    <row r="2079" spans="1:14" ht="14.4" customHeight="1" x14ac:dyDescent="0.3">
      <c r="A2079" s="430" t="s">
        <v>3747</v>
      </c>
      <c r="B2079" s="431" t="s">
        <v>4032</v>
      </c>
      <c r="C2079" s="432" t="s">
        <v>3889</v>
      </c>
      <c r="D2079" s="433" t="s">
        <v>4056</v>
      </c>
      <c r="E2079" s="432" t="s">
        <v>388</v>
      </c>
      <c r="F2079" s="433" t="s">
        <v>4075</v>
      </c>
      <c r="G2079" s="432" t="s">
        <v>381</v>
      </c>
      <c r="H2079" s="432" t="s">
        <v>1290</v>
      </c>
      <c r="I2079" s="432" t="s">
        <v>1291</v>
      </c>
      <c r="J2079" s="432" t="s">
        <v>1292</v>
      </c>
      <c r="K2079" s="432" t="s">
        <v>1293</v>
      </c>
      <c r="L2079" s="434">
        <v>563.08888888888885</v>
      </c>
      <c r="M2079" s="434">
        <v>18</v>
      </c>
      <c r="N2079" s="435">
        <v>10135.599999999999</v>
      </c>
    </row>
    <row r="2080" spans="1:14" ht="14.4" customHeight="1" x14ac:dyDescent="0.3">
      <c r="A2080" s="430" t="s">
        <v>3747</v>
      </c>
      <c r="B2080" s="431" t="s">
        <v>4032</v>
      </c>
      <c r="C2080" s="432" t="s">
        <v>3889</v>
      </c>
      <c r="D2080" s="433" t="s">
        <v>4056</v>
      </c>
      <c r="E2080" s="432" t="s">
        <v>388</v>
      </c>
      <c r="F2080" s="433" t="s">
        <v>4075</v>
      </c>
      <c r="G2080" s="432" t="s">
        <v>381</v>
      </c>
      <c r="H2080" s="432" t="s">
        <v>1311</v>
      </c>
      <c r="I2080" s="432" t="s">
        <v>1312</v>
      </c>
      <c r="J2080" s="432" t="s">
        <v>1313</v>
      </c>
      <c r="K2080" s="432" t="s">
        <v>1314</v>
      </c>
      <c r="L2080" s="434">
        <v>49.440376183589215</v>
      </c>
      <c r="M2080" s="434">
        <v>8</v>
      </c>
      <c r="N2080" s="435">
        <v>395.52300946871372</v>
      </c>
    </row>
    <row r="2081" spans="1:14" ht="14.4" customHeight="1" x14ac:dyDescent="0.3">
      <c r="A2081" s="430" t="s">
        <v>3747</v>
      </c>
      <c r="B2081" s="431" t="s">
        <v>4032</v>
      </c>
      <c r="C2081" s="432" t="s">
        <v>3889</v>
      </c>
      <c r="D2081" s="433" t="s">
        <v>4056</v>
      </c>
      <c r="E2081" s="432" t="s">
        <v>388</v>
      </c>
      <c r="F2081" s="433" t="s">
        <v>4075</v>
      </c>
      <c r="G2081" s="432" t="s">
        <v>381</v>
      </c>
      <c r="H2081" s="432" t="s">
        <v>1329</v>
      </c>
      <c r="I2081" s="432" t="s">
        <v>1330</v>
      </c>
      <c r="J2081" s="432" t="s">
        <v>405</v>
      </c>
      <c r="K2081" s="432" t="s">
        <v>1331</v>
      </c>
      <c r="L2081" s="434">
        <v>69.635486496412582</v>
      </c>
      <c r="M2081" s="434">
        <v>144</v>
      </c>
      <c r="N2081" s="435">
        <v>10027.510055483412</v>
      </c>
    </row>
    <row r="2082" spans="1:14" ht="14.4" customHeight="1" x14ac:dyDescent="0.3">
      <c r="A2082" s="430" t="s">
        <v>3747</v>
      </c>
      <c r="B2082" s="431" t="s">
        <v>4032</v>
      </c>
      <c r="C2082" s="432" t="s">
        <v>3889</v>
      </c>
      <c r="D2082" s="433" t="s">
        <v>4056</v>
      </c>
      <c r="E2082" s="432" t="s">
        <v>388</v>
      </c>
      <c r="F2082" s="433" t="s">
        <v>4075</v>
      </c>
      <c r="G2082" s="432" t="s">
        <v>381</v>
      </c>
      <c r="H2082" s="432" t="s">
        <v>2420</v>
      </c>
      <c r="I2082" s="432" t="s">
        <v>2421</v>
      </c>
      <c r="J2082" s="432" t="s">
        <v>852</v>
      </c>
      <c r="K2082" s="432" t="s">
        <v>2422</v>
      </c>
      <c r="L2082" s="434">
        <v>154.03000000000003</v>
      </c>
      <c r="M2082" s="434">
        <v>4</v>
      </c>
      <c r="N2082" s="435">
        <v>616.12000000000012</v>
      </c>
    </row>
    <row r="2083" spans="1:14" ht="14.4" customHeight="1" x14ac:dyDescent="0.3">
      <c r="A2083" s="430" t="s">
        <v>3747</v>
      </c>
      <c r="B2083" s="431" t="s">
        <v>4032</v>
      </c>
      <c r="C2083" s="432" t="s">
        <v>3889</v>
      </c>
      <c r="D2083" s="433" t="s">
        <v>4056</v>
      </c>
      <c r="E2083" s="432" t="s">
        <v>388</v>
      </c>
      <c r="F2083" s="433" t="s">
        <v>4075</v>
      </c>
      <c r="G2083" s="432" t="s">
        <v>381</v>
      </c>
      <c r="H2083" s="432" t="s">
        <v>2824</v>
      </c>
      <c r="I2083" s="432" t="s">
        <v>2825</v>
      </c>
      <c r="J2083" s="432" t="s">
        <v>2826</v>
      </c>
      <c r="K2083" s="432" t="s">
        <v>2827</v>
      </c>
      <c r="L2083" s="434">
        <v>294.18000000000006</v>
      </c>
      <c r="M2083" s="434">
        <v>1</v>
      </c>
      <c r="N2083" s="435">
        <v>294.18000000000006</v>
      </c>
    </row>
    <row r="2084" spans="1:14" ht="14.4" customHeight="1" x14ac:dyDescent="0.3">
      <c r="A2084" s="430" t="s">
        <v>3747</v>
      </c>
      <c r="B2084" s="431" t="s">
        <v>4032</v>
      </c>
      <c r="C2084" s="432" t="s">
        <v>3889</v>
      </c>
      <c r="D2084" s="433" t="s">
        <v>4056</v>
      </c>
      <c r="E2084" s="432" t="s">
        <v>388</v>
      </c>
      <c r="F2084" s="433" t="s">
        <v>4075</v>
      </c>
      <c r="G2084" s="432" t="s">
        <v>381</v>
      </c>
      <c r="H2084" s="432" t="s">
        <v>3052</v>
      </c>
      <c r="I2084" s="432" t="s">
        <v>3052</v>
      </c>
      <c r="J2084" s="432" t="s">
        <v>3053</v>
      </c>
      <c r="K2084" s="432" t="s">
        <v>786</v>
      </c>
      <c r="L2084" s="434">
        <v>288.53000000000003</v>
      </c>
      <c r="M2084" s="434">
        <v>3.9</v>
      </c>
      <c r="N2084" s="435">
        <v>1125.2670000000001</v>
      </c>
    </row>
    <row r="2085" spans="1:14" ht="14.4" customHeight="1" x14ac:dyDescent="0.3">
      <c r="A2085" s="430" t="s">
        <v>3747</v>
      </c>
      <c r="B2085" s="431" t="s">
        <v>4032</v>
      </c>
      <c r="C2085" s="432" t="s">
        <v>3889</v>
      </c>
      <c r="D2085" s="433" t="s">
        <v>4056</v>
      </c>
      <c r="E2085" s="432" t="s">
        <v>388</v>
      </c>
      <c r="F2085" s="433" t="s">
        <v>4075</v>
      </c>
      <c r="G2085" s="432" t="s">
        <v>381</v>
      </c>
      <c r="H2085" s="432" t="s">
        <v>2429</v>
      </c>
      <c r="I2085" s="432" t="s">
        <v>2430</v>
      </c>
      <c r="J2085" s="432" t="s">
        <v>2431</v>
      </c>
      <c r="K2085" s="432" t="s">
        <v>810</v>
      </c>
      <c r="L2085" s="434">
        <v>71.009921666076906</v>
      </c>
      <c r="M2085" s="434">
        <v>20</v>
      </c>
      <c r="N2085" s="435">
        <v>1420.1984333215382</v>
      </c>
    </row>
    <row r="2086" spans="1:14" ht="14.4" customHeight="1" x14ac:dyDescent="0.3">
      <c r="A2086" s="430" t="s">
        <v>3747</v>
      </c>
      <c r="B2086" s="431" t="s">
        <v>4032</v>
      </c>
      <c r="C2086" s="432" t="s">
        <v>3889</v>
      </c>
      <c r="D2086" s="433" t="s">
        <v>4056</v>
      </c>
      <c r="E2086" s="432" t="s">
        <v>388</v>
      </c>
      <c r="F2086" s="433" t="s">
        <v>4075</v>
      </c>
      <c r="G2086" s="432" t="s">
        <v>381</v>
      </c>
      <c r="H2086" s="432" t="s">
        <v>3782</v>
      </c>
      <c r="I2086" s="432" t="s">
        <v>3783</v>
      </c>
      <c r="J2086" s="432" t="s">
        <v>1539</v>
      </c>
      <c r="K2086" s="432" t="s">
        <v>3784</v>
      </c>
      <c r="L2086" s="434">
        <v>152.26000000000002</v>
      </c>
      <c r="M2086" s="434">
        <v>1</v>
      </c>
      <c r="N2086" s="435">
        <v>152.26000000000002</v>
      </c>
    </row>
    <row r="2087" spans="1:14" ht="14.4" customHeight="1" x14ac:dyDescent="0.3">
      <c r="A2087" s="430" t="s">
        <v>3747</v>
      </c>
      <c r="B2087" s="431" t="s">
        <v>4032</v>
      </c>
      <c r="C2087" s="432" t="s">
        <v>3889</v>
      </c>
      <c r="D2087" s="433" t="s">
        <v>4056</v>
      </c>
      <c r="E2087" s="432" t="s">
        <v>388</v>
      </c>
      <c r="F2087" s="433" t="s">
        <v>4075</v>
      </c>
      <c r="G2087" s="432" t="s">
        <v>381</v>
      </c>
      <c r="H2087" s="432" t="s">
        <v>2828</v>
      </c>
      <c r="I2087" s="432" t="s">
        <v>2829</v>
      </c>
      <c r="J2087" s="432" t="s">
        <v>2830</v>
      </c>
      <c r="K2087" s="432" t="s">
        <v>2831</v>
      </c>
      <c r="L2087" s="434">
        <v>94.287857142857135</v>
      </c>
      <c r="M2087" s="434">
        <v>14</v>
      </c>
      <c r="N2087" s="435">
        <v>1320.03</v>
      </c>
    </row>
    <row r="2088" spans="1:14" ht="14.4" customHeight="1" x14ac:dyDescent="0.3">
      <c r="A2088" s="430" t="s">
        <v>3747</v>
      </c>
      <c r="B2088" s="431" t="s">
        <v>4032</v>
      </c>
      <c r="C2088" s="432" t="s">
        <v>3889</v>
      </c>
      <c r="D2088" s="433" t="s">
        <v>4056</v>
      </c>
      <c r="E2088" s="432" t="s">
        <v>388</v>
      </c>
      <c r="F2088" s="433" t="s">
        <v>4075</v>
      </c>
      <c r="G2088" s="432" t="s">
        <v>381</v>
      </c>
      <c r="H2088" s="432" t="s">
        <v>2444</v>
      </c>
      <c r="I2088" s="432" t="s">
        <v>2445</v>
      </c>
      <c r="J2088" s="432" t="s">
        <v>2446</v>
      </c>
      <c r="K2088" s="432" t="s">
        <v>1427</v>
      </c>
      <c r="L2088" s="434">
        <v>30.270000000000003</v>
      </c>
      <c r="M2088" s="434">
        <v>138</v>
      </c>
      <c r="N2088" s="435">
        <v>4177.26</v>
      </c>
    </row>
    <row r="2089" spans="1:14" ht="14.4" customHeight="1" x14ac:dyDescent="0.3">
      <c r="A2089" s="430" t="s">
        <v>3747</v>
      </c>
      <c r="B2089" s="431" t="s">
        <v>4032</v>
      </c>
      <c r="C2089" s="432" t="s">
        <v>3889</v>
      </c>
      <c r="D2089" s="433" t="s">
        <v>4056</v>
      </c>
      <c r="E2089" s="432" t="s">
        <v>388</v>
      </c>
      <c r="F2089" s="433" t="s">
        <v>4075</v>
      </c>
      <c r="G2089" s="432" t="s">
        <v>381</v>
      </c>
      <c r="H2089" s="432" t="s">
        <v>1335</v>
      </c>
      <c r="I2089" s="432" t="s">
        <v>1336</v>
      </c>
      <c r="J2089" s="432" t="s">
        <v>1337</v>
      </c>
      <c r="K2089" s="432" t="s">
        <v>1338</v>
      </c>
      <c r="L2089" s="434">
        <v>1333.3446469571024</v>
      </c>
      <c r="M2089" s="434">
        <v>8</v>
      </c>
      <c r="N2089" s="435">
        <v>10666.75717565682</v>
      </c>
    </row>
    <row r="2090" spans="1:14" ht="14.4" customHeight="1" x14ac:dyDescent="0.3">
      <c r="A2090" s="430" t="s">
        <v>3747</v>
      </c>
      <c r="B2090" s="431" t="s">
        <v>4032</v>
      </c>
      <c r="C2090" s="432" t="s">
        <v>3889</v>
      </c>
      <c r="D2090" s="433" t="s">
        <v>4056</v>
      </c>
      <c r="E2090" s="432" t="s">
        <v>388</v>
      </c>
      <c r="F2090" s="433" t="s">
        <v>4075</v>
      </c>
      <c r="G2090" s="432" t="s">
        <v>381</v>
      </c>
      <c r="H2090" s="432" t="s">
        <v>1348</v>
      </c>
      <c r="I2090" s="432" t="s">
        <v>1349</v>
      </c>
      <c r="J2090" s="432" t="s">
        <v>1350</v>
      </c>
      <c r="K2090" s="432" t="s">
        <v>1351</v>
      </c>
      <c r="L2090" s="434">
        <v>257.89999999999998</v>
      </c>
      <c r="M2090" s="434">
        <v>1</v>
      </c>
      <c r="N2090" s="435">
        <v>257.89999999999998</v>
      </c>
    </row>
    <row r="2091" spans="1:14" ht="14.4" customHeight="1" x14ac:dyDescent="0.3">
      <c r="A2091" s="430" t="s">
        <v>3747</v>
      </c>
      <c r="B2091" s="431" t="s">
        <v>4032</v>
      </c>
      <c r="C2091" s="432" t="s">
        <v>3889</v>
      </c>
      <c r="D2091" s="433" t="s">
        <v>4056</v>
      </c>
      <c r="E2091" s="432" t="s">
        <v>388</v>
      </c>
      <c r="F2091" s="433" t="s">
        <v>4075</v>
      </c>
      <c r="G2091" s="432" t="s">
        <v>381</v>
      </c>
      <c r="H2091" s="432" t="s">
        <v>1356</v>
      </c>
      <c r="I2091" s="432" t="s">
        <v>1357</v>
      </c>
      <c r="J2091" s="432" t="s">
        <v>1358</v>
      </c>
      <c r="K2091" s="432" t="s">
        <v>1359</v>
      </c>
      <c r="L2091" s="434">
        <v>58.870000000000005</v>
      </c>
      <c r="M2091" s="434">
        <v>55</v>
      </c>
      <c r="N2091" s="435">
        <v>3237.8500000000004</v>
      </c>
    </row>
    <row r="2092" spans="1:14" ht="14.4" customHeight="1" x14ac:dyDescent="0.3">
      <c r="A2092" s="430" t="s">
        <v>3747</v>
      </c>
      <c r="B2092" s="431" t="s">
        <v>4032</v>
      </c>
      <c r="C2092" s="432" t="s">
        <v>3889</v>
      </c>
      <c r="D2092" s="433" t="s">
        <v>4056</v>
      </c>
      <c r="E2092" s="432" t="s">
        <v>388</v>
      </c>
      <c r="F2092" s="433" t="s">
        <v>4075</v>
      </c>
      <c r="G2092" s="432" t="s">
        <v>381</v>
      </c>
      <c r="H2092" s="432" t="s">
        <v>1360</v>
      </c>
      <c r="I2092" s="432" t="s">
        <v>1361</v>
      </c>
      <c r="J2092" s="432" t="s">
        <v>1362</v>
      </c>
      <c r="K2092" s="432" t="s">
        <v>1363</v>
      </c>
      <c r="L2092" s="434">
        <v>98.449952935188577</v>
      </c>
      <c r="M2092" s="434">
        <v>2</v>
      </c>
      <c r="N2092" s="435">
        <v>196.89990587037715</v>
      </c>
    </row>
    <row r="2093" spans="1:14" ht="14.4" customHeight="1" x14ac:dyDescent="0.3">
      <c r="A2093" s="430" t="s">
        <v>3747</v>
      </c>
      <c r="B2093" s="431" t="s">
        <v>4032</v>
      </c>
      <c r="C2093" s="432" t="s">
        <v>3889</v>
      </c>
      <c r="D2093" s="433" t="s">
        <v>4056</v>
      </c>
      <c r="E2093" s="432" t="s">
        <v>388</v>
      </c>
      <c r="F2093" s="433" t="s">
        <v>4075</v>
      </c>
      <c r="G2093" s="432" t="s">
        <v>381</v>
      </c>
      <c r="H2093" s="432" t="s">
        <v>1364</v>
      </c>
      <c r="I2093" s="432" t="s">
        <v>1365</v>
      </c>
      <c r="J2093" s="432" t="s">
        <v>1366</v>
      </c>
      <c r="K2093" s="432" t="s">
        <v>1367</v>
      </c>
      <c r="L2093" s="434">
        <v>1050.5918382834391</v>
      </c>
      <c r="M2093" s="434">
        <v>5</v>
      </c>
      <c r="N2093" s="435">
        <v>5252.9591914171951</v>
      </c>
    </row>
    <row r="2094" spans="1:14" ht="14.4" customHeight="1" x14ac:dyDescent="0.3">
      <c r="A2094" s="430" t="s">
        <v>3747</v>
      </c>
      <c r="B2094" s="431" t="s">
        <v>4032</v>
      </c>
      <c r="C2094" s="432" t="s">
        <v>3889</v>
      </c>
      <c r="D2094" s="433" t="s">
        <v>4056</v>
      </c>
      <c r="E2094" s="432" t="s">
        <v>388</v>
      </c>
      <c r="F2094" s="433" t="s">
        <v>4075</v>
      </c>
      <c r="G2094" s="432" t="s">
        <v>381</v>
      </c>
      <c r="H2094" s="432" t="s">
        <v>447</v>
      </c>
      <c r="I2094" s="432" t="s">
        <v>448</v>
      </c>
      <c r="J2094" s="432" t="s">
        <v>449</v>
      </c>
      <c r="K2094" s="432" t="s">
        <v>450</v>
      </c>
      <c r="L2094" s="434">
        <v>149.57454545454542</v>
      </c>
      <c r="M2094" s="434">
        <v>11</v>
      </c>
      <c r="N2094" s="435">
        <v>1645.3199999999997</v>
      </c>
    </row>
    <row r="2095" spans="1:14" ht="14.4" customHeight="1" x14ac:dyDescent="0.3">
      <c r="A2095" s="430" t="s">
        <v>3747</v>
      </c>
      <c r="B2095" s="431" t="s">
        <v>4032</v>
      </c>
      <c r="C2095" s="432" t="s">
        <v>3889</v>
      </c>
      <c r="D2095" s="433" t="s">
        <v>4056</v>
      </c>
      <c r="E2095" s="432" t="s">
        <v>388</v>
      </c>
      <c r="F2095" s="433" t="s">
        <v>4075</v>
      </c>
      <c r="G2095" s="432" t="s">
        <v>381</v>
      </c>
      <c r="H2095" s="432" t="s">
        <v>2463</v>
      </c>
      <c r="I2095" s="432" t="s">
        <v>2464</v>
      </c>
      <c r="J2095" s="432" t="s">
        <v>2465</v>
      </c>
      <c r="K2095" s="432" t="s">
        <v>2466</v>
      </c>
      <c r="L2095" s="434">
        <v>3569.28</v>
      </c>
      <c r="M2095" s="434">
        <v>4</v>
      </c>
      <c r="N2095" s="435">
        <v>14277.12</v>
      </c>
    </row>
    <row r="2096" spans="1:14" ht="14.4" customHeight="1" x14ac:dyDescent="0.3">
      <c r="A2096" s="430" t="s">
        <v>3747</v>
      </c>
      <c r="B2096" s="431" t="s">
        <v>4032</v>
      </c>
      <c r="C2096" s="432" t="s">
        <v>3889</v>
      </c>
      <c r="D2096" s="433" t="s">
        <v>4056</v>
      </c>
      <c r="E2096" s="432" t="s">
        <v>388</v>
      </c>
      <c r="F2096" s="433" t="s">
        <v>4075</v>
      </c>
      <c r="G2096" s="432" t="s">
        <v>381</v>
      </c>
      <c r="H2096" s="432" t="s">
        <v>1386</v>
      </c>
      <c r="I2096" s="432" t="s">
        <v>1387</v>
      </c>
      <c r="J2096" s="432" t="s">
        <v>1388</v>
      </c>
      <c r="K2096" s="432" t="s">
        <v>1389</v>
      </c>
      <c r="L2096" s="434">
        <v>47.540004079951345</v>
      </c>
      <c r="M2096" s="434">
        <v>9</v>
      </c>
      <c r="N2096" s="435">
        <v>427.86003671956212</v>
      </c>
    </row>
    <row r="2097" spans="1:14" ht="14.4" customHeight="1" x14ac:dyDescent="0.3">
      <c r="A2097" s="430" t="s">
        <v>3747</v>
      </c>
      <c r="B2097" s="431" t="s">
        <v>4032</v>
      </c>
      <c r="C2097" s="432" t="s">
        <v>3889</v>
      </c>
      <c r="D2097" s="433" t="s">
        <v>4056</v>
      </c>
      <c r="E2097" s="432" t="s">
        <v>388</v>
      </c>
      <c r="F2097" s="433" t="s">
        <v>4075</v>
      </c>
      <c r="G2097" s="432" t="s">
        <v>381</v>
      </c>
      <c r="H2097" s="432" t="s">
        <v>1405</v>
      </c>
      <c r="I2097" s="432" t="s">
        <v>1406</v>
      </c>
      <c r="J2097" s="432" t="s">
        <v>1407</v>
      </c>
      <c r="K2097" s="432" t="s">
        <v>1408</v>
      </c>
      <c r="L2097" s="434">
        <v>112.43652596972773</v>
      </c>
      <c r="M2097" s="434">
        <v>62</v>
      </c>
      <c r="N2097" s="435">
        <v>6971.0646101231187</v>
      </c>
    </row>
    <row r="2098" spans="1:14" ht="14.4" customHeight="1" x14ac:dyDescent="0.3">
      <c r="A2098" s="430" t="s">
        <v>3747</v>
      </c>
      <c r="B2098" s="431" t="s">
        <v>4032</v>
      </c>
      <c r="C2098" s="432" t="s">
        <v>3889</v>
      </c>
      <c r="D2098" s="433" t="s">
        <v>4056</v>
      </c>
      <c r="E2098" s="432" t="s">
        <v>388</v>
      </c>
      <c r="F2098" s="433" t="s">
        <v>4075</v>
      </c>
      <c r="G2098" s="432" t="s">
        <v>381</v>
      </c>
      <c r="H2098" s="432" t="s">
        <v>3129</v>
      </c>
      <c r="I2098" s="432" t="s">
        <v>3130</v>
      </c>
      <c r="J2098" s="432" t="s">
        <v>1426</v>
      </c>
      <c r="K2098" s="432" t="s">
        <v>2508</v>
      </c>
      <c r="L2098" s="434">
        <v>52.459999999999994</v>
      </c>
      <c r="M2098" s="434">
        <v>8</v>
      </c>
      <c r="N2098" s="435">
        <v>419.67999999999995</v>
      </c>
    </row>
    <row r="2099" spans="1:14" ht="14.4" customHeight="1" x14ac:dyDescent="0.3">
      <c r="A2099" s="430" t="s">
        <v>3747</v>
      </c>
      <c r="B2099" s="431" t="s">
        <v>4032</v>
      </c>
      <c r="C2099" s="432" t="s">
        <v>3889</v>
      </c>
      <c r="D2099" s="433" t="s">
        <v>4056</v>
      </c>
      <c r="E2099" s="432" t="s">
        <v>388</v>
      </c>
      <c r="F2099" s="433" t="s">
        <v>4075</v>
      </c>
      <c r="G2099" s="432" t="s">
        <v>381</v>
      </c>
      <c r="H2099" s="432" t="s">
        <v>2482</v>
      </c>
      <c r="I2099" s="432" t="s">
        <v>394</v>
      </c>
      <c r="J2099" s="432" t="s">
        <v>2483</v>
      </c>
      <c r="K2099" s="432" t="s">
        <v>2484</v>
      </c>
      <c r="L2099" s="434">
        <v>201.26</v>
      </c>
      <c r="M2099" s="434">
        <v>2</v>
      </c>
      <c r="N2099" s="435">
        <v>402.52</v>
      </c>
    </row>
    <row r="2100" spans="1:14" ht="14.4" customHeight="1" x14ac:dyDescent="0.3">
      <c r="A2100" s="430" t="s">
        <v>3747</v>
      </c>
      <c r="B2100" s="431" t="s">
        <v>4032</v>
      </c>
      <c r="C2100" s="432" t="s">
        <v>3889</v>
      </c>
      <c r="D2100" s="433" t="s">
        <v>4056</v>
      </c>
      <c r="E2100" s="432" t="s">
        <v>388</v>
      </c>
      <c r="F2100" s="433" t="s">
        <v>4075</v>
      </c>
      <c r="G2100" s="432" t="s">
        <v>381</v>
      </c>
      <c r="H2100" s="432" t="s">
        <v>1435</v>
      </c>
      <c r="I2100" s="432" t="s">
        <v>1436</v>
      </c>
      <c r="J2100" s="432" t="s">
        <v>1437</v>
      </c>
      <c r="K2100" s="432" t="s">
        <v>1438</v>
      </c>
      <c r="L2100" s="434">
        <v>382.11</v>
      </c>
      <c r="M2100" s="434">
        <v>11</v>
      </c>
      <c r="N2100" s="435">
        <v>4203.21</v>
      </c>
    </row>
    <row r="2101" spans="1:14" ht="14.4" customHeight="1" x14ac:dyDescent="0.3">
      <c r="A2101" s="430" t="s">
        <v>3747</v>
      </c>
      <c r="B2101" s="431" t="s">
        <v>4032</v>
      </c>
      <c r="C2101" s="432" t="s">
        <v>3889</v>
      </c>
      <c r="D2101" s="433" t="s">
        <v>4056</v>
      </c>
      <c r="E2101" s="432" t="s">
        <v>388</v>
      </c>
      <c r="F2101" s="433" t="s">
        <v>4075</v>
      </c>
      <c r="G2101" s="432" t="s">
        <v>381</v>
      </c>
      <c r="H2101" s="432" t="s">
        <v>3894</v>
      </c>
      <c r="I2101" s="432" t="s">
        <v>3894</v>
      </c>
      <c r="J2101" s="432" t="s">
        <v>3895</v>
      </c>
      <c r="K2101" s="432" t="s">
        <v>589</v>
      </c>
      <c r="L2101" s="434">
        <v>320.22000000000003</v>
      </c>
      <c r="M2101" s="434">
        <v>1</v>
      </c>
      <c r="N2101" s="435">
        <v>320.22000000000003</v>
      </c>
    </row>
    <row r="2102" spans="1:14" ht="14.4" customHeight="1" x14ac:dyDescent="0.3">
      <c r="A2102" s="430" t="s">
        <v>3747</v>
      </c>
      <c r="B2102" s="431" t="s">
        <v>4032</v>
      </c>
      <c r="C2102" s="432" t="s">
        <v>3889</v>
      </c>
      <c r="D2102" s="433" t="s">
        <v>4056</v>
      </c>
      <c r="E2102" s="432" t="s">
        <v>388</v>
      </c>
      <c r="F2102" s="433" t="s">
        <v>4075</v>
      </c>
      <c r="G2102" s="432" t="s">
        <v>381</v>
      </c>
      <c r="H2102" s="432" t="s">
        <v>1500</v>
      </c>
      <c r="I2102" s="432" t="s">
        <v>1501</v>
      </c>
      <c r="J2102" s="432" t="s">
        <v>1502</v>
      </c>
      <c r="K2102" s="432" t="s">
        <v>1503</v>
      </c>
      <c r="L2102" s="434">
        <v>136.6196907537329</v>
      </c>
      <c r="M2102" s="434">
        <v>4</v>
      </c>
      <c r="N2102" s="435">
        <v>546.47876301493159</v>
      </c>
    </row>
    <row r="2103" spans="1:14" ht="14.4" customHeight="1" x14ac:dyDescent="0.3">
      <c r="A2103" s="430" t="s">
        <v>3747</v>
      </c>
      <c r="B2103" s="431" t="s">
        <v>4032</v>
      </c>
      <c r="C2103" s="432" t="s">
        <v>3889</v>
      </c>
      <c r="D2103" s="433" t="s">
        <v>4056</v>
      </c>
      <c r="E2103" s="432" t="s">
        <v>388</v>
      </c>
      <c r="F2103" s="433" t="s">
        <v>4075</v>
      </c>
      <c r="G2103" s="432" t="s">
        <v>381</v>
      </c>
      <c r="H2103" s="432" t="s">
        <v>1504</v>
      </c>
      <c r="I2103" s="432" t="s">
        <v>1505</v>
      </c>
      <c r="J2103" s="432" t="s">
        <v>1506</v>
      </c>
      <c r="K2103" s="432" t="s">
        <v>1507</v>
      </c>
      <c r="L2103" s="434">
        <v>164.02999999999997</v>
      </c>
      <c r="M2103" s="434">
        <v>2</v>
      </c>
      <c r="N2103" s="435">
        <v>328.05999999999995</v>
      </c>
    </row>
    <row r="2104" spans="1:14" ht="14.4" customHeight="1" x14ac:dyDescent="0.3">
      <c r="A2104" s="430" t="s">
        <v>3747</v>
      </c>
      <c r="B2104" s="431" t="s">
        <v>4032</v>
      </c>
      <c r="C2104" s="432" t="s">
        <v>3889</v>
      </c>
      <c r="D2104" s="433" t="s">
        <v>4056</v>
      </c>
      <c r="E2104" s="432" t="s">
        <v>388</v>
      </c>
      <c r="F2104" s="433" t="s">
        <v>4075</v>
      </c>
      <c r="G2104" s="432" t="s">
        <v>381</v>
      </c>
      <c r="H2104" s="432" t="s">
        <v>3896</v>
      </c>
      <c r="I2104" s="432" t="s">
        <v>3897</v>
      </c>
      <c r="J2104" s="432" t="s">
        <v>3898</v>
      </c>
      <c r="K2104" s="432" t="s">
        <v>3899</v>
      </c>
      <c r="L2104" s="434">
        <v>76.660555254589923</v>
      </c>
      <c r="M2104" s="434">
        <v>34</v>
      </c>
      <c r="N2104" s="435">
        <v>2606.4588786560575</v>
      </c>
    </row>
    <row r="2105" spans="1:14" ht="14.4" customHeight="1" x14ac:dyDescent="0.3">
      <c r="A2105" s="430" t="s">
        <v>3747</v>
      </c>
      <c r="B2105" s="431" t="s">
        <v>4032</v>
      </c>
      <c r="C2105" s="432" t="s">
        <v>3889</v>
      </c>
      <c r="D2105" s="433" t="s">
        <v>4056</v>
      </c>
      <c r="E2105" s="432" t="s">
        <v>388</v>
      </c>
      <c r="F2105" s="433" t="s">
        <v>4075</v>
      </c>
      <c r="G2105" s="432" t="s">
        <v>381</v>
      </c>
      <c r="H2105" s="432" t="s">
        <v>1514</v>
      </c>
      <c r="I2105" s="432" t="s">
        <v>1515</v>
      </c>
      <c r="J2105" s="432" t="s">
        <v>1516</v>
      </c>
      <c r="K2105" s="432" t="s">
        <v>1517</v>
      </c>
      <c r="L2105" s="434">
        <v>325.15991168219927</v>
      </c>
      <c r="M2105" s="434">
        <v>26</v>
      </c>
      <c r="N2105" s="435">
        <v>8454.1577037371808</v>
      </c>
    </row>
    <row r="2106" spans="1:14" ht="14.4" customHeight="1" x14ac:dyDescent="0.3">
      <c r="A2106" s="430" t="s">
        <v>3747</v>
      </c>
      <c r="B2106" s="431" t="s">
        <v>4032</v>
      </c>
      <c r="C2106" s="432" t="s">
        <v>3889</v>
      </c>
      <c r="D2106" s="433" t="s">
        <v>4056</v>
      </c>
      <c r="E2106" s="432" t="s">
        <v>388</v>
      </c>
      <c r="F2106" s="433" t="s">
        <v>4075</v>
      </c>
      <c r="G2106" s="432" t="s">
        <v>381</v>
      </c>
      <c r="H2106" s="432" t="s">
        <v>472</v>
      </c>
      <c r="I2106" s="432" t="s">
        <v>473</v>
      </c>
      <c r="J2106" s="432" t="s">
        <v>474</v>
      </c>
      <c r="K2106" s="432"/>
      <c r="L2106" s="434">
        <v>252.97800000000001</v>
      </c>
      <c r="M2106" s="434">
        <v>2</v>
      </c>
      <c r="N2106" s="435">
        <v>505.95600000000002</v>
      </c>
    </row>
    <row r="2107" spans="1:14" ht="14.4" customHeight="1" x14ac:dyDescent="0.3">
      <c r="A2107" s="430" t="s">
        <v>3747</v>
      </c>
      <c r="B2107" s="431" t="s">
        <v>4032</v>
      </c>
      <c r="C2107" s="432" t="s">
        <v>3889</v>
      </c>
      <c r="D2107" s="433" t="s">
        <v>4056</v>
      </c>
      <c r="E2107" s="432" t="s">
        <v>388</v>
      </c>
      <c r="F2107" s="433" t="s">
        <v>4075</v>
      </c>
      <c r="G2107" s="432" t="s">
        <v>381</v>
      </c>
      <c r="H2107" s="432" t="s">
        <v>475</v>
      </c>
      <c r="I2107" s="432" t="s">
        <v>476</v>
      </c>
      <c r="J2107" s="432" t="s">
        <v>477</v>
      </c>
      <c r="K2107" s="432" t="s">
        <v>478</v>
      </c>
      <c r="L2107" s="434">
        <v>275.31</v>
      </c>
      <c r="M2107" s="434">
        <v>3</v>
      </c>
      <c r="N2107" s="435">
        <v>825.93000000000006</v>
      </c>
    </row>
    <row r="2108" spans="1:14" ht="14.4" customHeight="1" x14ac:dyDescent="0.3">
      <c r="A2108" s="430" t="s">
        <v>3747</v>
      </c>
      <c r="B2108" s="431" t="s">
        <v>4032</v>
      </c>
      <c r="C2108" s="432" t="s">
        <v>3889</v>
      </c>
      <c r="D2108" s="433" t="s">
        <v>4056</v>
      </c>
      <c r="E2108" s="432" t="s">
        <v>388</v>
      </c>
      <c r="F2108" s="433" t="s">
        <v>4075</v>
      </c>
      <c r="G2108" s="432" t="s">
        <v>381</v>
      </c>
      <c r="H2108" s="432" t="s">
        <v>3800</v>
      </c>
      <c r="I2108" s="432" t="s">
        <v>3800</v>
      </c>
      <c r="J2108" s="432" t="s">
        <v>3801</v>
      </c>
      <c r="K2108" s="432" t="s">
        <v>3802</v>
      </c>
      <c r="L2108" s="434">
        <v>109.03055675851833</v>
      </c>
      <c r="M2108" s="434">
        <v>136</v>
      </c>
      <c r="N2108" s="435">
        <v>14828.155719158493</v>
      </c>
    </row>
    <row r="2109" spans="1:14" ht="14.4" customHeight="1" x14ac:dyDescent="0.3">
      <c r="A2109" s="430" t="s">
        <v>3747</v>
      </c>
      <c r="B2109" s="431" t="s">
        <v>4032</v>
      </c>
      <c r="C2109" s="432" t="s">
        <v>3889</v>
      </c>
      <c r="D2109" s="433" t="s">
        <v>4056</v>
      </c>
      <c r="E2109" s="432" t="s">
        <v>388</v>
      </c>
      <c r="F2109" s="433" t="s">
        <v>4075</v>
      </c>
      <c r="G2109" s="432" t="s">
        <v>381</v>
      </c>
      <c r="H2109" s="432" t="s">
        <v>3900</v>
      </c>
      <c r="I2109" s="432" t="s">
        <v>394</v>
      </c>
      <c r="J2109" s="432" t="s">
        <v>3901</v>
      </c>
      <c r="K2109" s="432" t="s">
        <v>3881</v>
      </c>
      <c r="L2109" s="434">
        <v>181.06</v>
      </c>
      <c r="M2109" s="434">
        <v>7</v>
      </c>
      <c r="N2109" s="435">
        <v>1267.42</v>
      </c>
    </row>
    <row r="2110" spans="1:14" ht="14.4" customHeight="1" x14ac:dyDescent="0.3">
      <c r="A2110" s="430" t="s">
        <v>3747</v>
      </c>
      <c r="B2110" s="431" t="s">
        <v>4032</v>
      </c>
      <c r="C2110" s="432" t="s">
        <v>3889</v>
      </c>
      <c r="D2110" s="433" t="s">
        <v>4056</v>
      </c>
      <c r="E2110" s="432" t="s">
        <v>388</v>
      </c>
      <c r="F2110" s="433" t="s">
        <v>4075</v>
      </c>
      <c r="G2110" s="432" t="s">
        <v>381</v>
      </c>
      <c r="H2110" s="432" t="s">
        <v>3902</v>
      </c>
      <c r="I2110" s="432" t="s">
        <v>394</v>
      </c>
      <c r="J2110" s="432" t="s">
        <v>3903</v>
      </c>
      <c r="K2110" s="432"/>
      <c r="L2110" s="434">
        <v>194.75849947405953</v>
      </c>
      <c r="M2110" s="434">
        <v>2</v>
      </c>
      <c r="N2110" s="435">
        <v>389.51699894811907</v>
      </c>
    </row>
    <row r="2111" spans="1:14" ht="14.4" customHeight="1" x14ac:dyDescent="0.3">
      <c r="A2111" s="430" t="s">
        <v>3747</v>
      </c>
      <c r="B2111" s="431" t="s">
        <v>4032</v>
      </c>
      <c r="C2111" s="432" t="s">
        <v>3889</v>
      </c>
      <c r="D2111" s="433" t="s">
        <v>4056</v>
      </c>
      <c r="E2111" s="432" t="s">
        <v>388</v>
      </c>
      <c r="F2111" s="433" t="s">
        <v>4075</v>
      </c>
      <c r="G2111" s="432" t="s">
        <v>381</v>
      </c>
      <c r="H2111" s="432" t="s">
        <v>1540</v>
      </c>
      <c r="I2111" s="432" t="s">
        <v>1540</v>
      </c>
      <c r="J2111" s="432" t="s">
        <v>1541</v>
      </c>
      <c r="K2111" s="432" t="s">
        <v>1542</v>
      </c>
      <c r="L2111" s="434">
        <v>179.81000000000003</v>
      </c>
      <c r="M2111" s="434">
        <v>6</v>
      </c>
      <c r="N2111" s="435">
        <v>1078.8600000000001</v>
      </c>
    </row>
    <row r="2112" spans="1:14" ht="14.4" customHeight="1" x14ac:dyDescent="0.3">
      <c r="A2112" s="430" t="s">
        <v>3747</v>
      </c>
      <c r="B2112" s="431" t="s">
        <v>4032</v>
      </c>
      <c r="C2112" s="432" t="s">
        <v>3889</v>
      </c>
      <c r="D2112" s="433" t="s">
        <v>4056</v>
      </c>
      <c r="E2112" s="432" t="s">
        <v>388</v>
      </c>
      <c r="F2112" s="433" t="s">
        <v>4075</v>
      </c>
      <c r="G2112" s="432" t="s">
        <v>381</v>
      </c>
      <c r="H2112" s="432" t="s">
        <v>3904</v>
      </c>
      <c r="I2112" s="432" t="s">
        <v>3905</v>
      </c>
      <c r="J2112" s="432" t="s">
        <v>2527</v>
      </c>
      <c r="K2112" s="432" t="s">
        <v>3906</v>
      </c>
      <c r="L2112" s="434">
        <v>33.68</v>
      </c>
      <c r="M2112" s="434">
        <v>20</v>
      </c>
      <c r="N2112" s="435">
        <v>673.6</v>
      </c>
    </row>
    <row r="2113" spans="1:14" ht="14.4" customHeight="1" x14ac:dyDescent="0.3">
      <c r="A2113" s="430" t="s">
        <v>3747</v>
      </c>
      <c r="B2113" s="431" t="s">
        <v>4032</v>
      </c>
      <c r="C2113" s="432" t="s">
        <v>3889</v>
      </c>
      <c r="D2113" s="433" t="s">
        <v>4056</v>
      </c>
      <c r="E2113" s="432" t="s">
        <v>388</v>
      </c>
      <c r="F2113" s="433" t="s">
        <v>4075</v>
      </c>
      <c r="G2113" s="432" t="s">
        <v>381</v>
      </c>
      <c r="H2113" s="432" t="s">
        <v>2530</v>
      </c>
      <c r="I2113" s="432" t="s">
        <v>2531</v>
      </c>
      <c r="J2113" s="432" t="s">
        <v>2532</v>
      </c>
      <c r="K2113" s="432" t="s">
        <v>589</v>
      </c>
      <c r="L2113" s="434">
        <v>2838</v>
      </c>
      <c r="M2113" s="434">
        <v>4.25</v>
      </c>
      <c r="N2113" s="435">
        <v>12061.5</v>
      </c>
    </row>
    <row r="2114" spans="1:14" ht="14.4" customHeight="1" x14ac:dyDescent="0.3">
      <c r="A2114" s="430" t="s">
        <v>3747</v>
      </c>
      <c r="B2114" s="431" t="s">
        <v>4032</v>
      </c>
      <c r="C2114" s="432" t="s">
        <v>3889</v>
      </c>
      <c r="D2114" s="433" t="s">
        <v>4056</v>
      </c>
      <c r="E2114" s="432" t="s">
        <v>388</v>
      </c>
      <c r="F2114" s="433" t="s">
        <v>4075</v>
      </c>
      <c r="G2114" s="432" t="s">
        <v>381</v>
      </c>
      <c r="H2114" s="432" t="s">
        <v>1546</v>
      </c>
      <c r="I2114" s="432" t="s">
        <v>1547</v>
      </c>
      <c r="J2114" s="432" t="s">
        <v>1548</v>
      </c>
      <c r="K2114" s="432" t="s">
        <v>1549</v>
      </c>
      <c r="L2114" s="434">
        <v>172.21657202114645</v>
      </c>
      <c r="M2114" s="434">
        <v>71</v>
      </c>
      <c r="N2114" s="435">
        <v>12227.376613501398</v>
      </c>
    </row>
    <row r="2115" spans="1:14" ht="14.4" customHeight="1" x14ac:dyDescent="0.3">
      <c r="A2115" s="430" t="s">
        <v>3747</v>
      </c>
      <c r="B2115" s="431" t="s">
        <v>4032</v>
      </c>
      <c r="C2115" s="432" t="s">
        <v>3889</v>
      </c>
      <c r="D2115" s="433" t="s">
        <v>4056</v>
      </c>
      <c r="E2115" s="432" t="s">
        <v>388</v>
      </c>
      <c r="F2115" s="433" t="s">
        <v>4075</v>
      </c>
      <c r="G2115" s="432" t="s">
        <v>381</v>
      </c>
      <c r="H2115" s="432" t="s">
        <v>2848</v>
      </c>
      <c r="I2115" s="432" t="s">
        <v>2849</v>
      </c>
      <c r="J2115" s="432" t="s">
        <v>2850</v>
      </c>
      <c r="K2115" s="432" t="s">
        <v>2851</v>
      </c>
      <c r="L2115" s="434">
        <v>539.39</v>
      </c>
      <c r="M2115" s="434">
        <v>6</v>
      </c>
      <c r="N2115" s="435">
        <v>3236.3399999999997</v>
      </c>
    </row>
    <row r="2116" spans="1:14" ht="14.4" customHeight="1" x14ac:dyDescent="0.3">
      <c r="A2116" s="430" t="s">
        <v>3747</v>
      </c>
      <c r="B2116" s="431" t="s">
        <v>4032</v>
      </c>
      <c r="C2116" s="432" t="s">
        <v>3889</v>
      </c>
      <c r="D2116" s="433" t="s">
        <v>4056</v>
      </c>
      <c r="E2116" s="432" t="s">
        <v>388</v>
      </c>
      <c r="F2116" s="433" t="s">
        <v>4075</v>
      </c>
      <c r="G2116" s="432" t="s">
        <v>381</v>
      </c>
      <c r="H2116" s="432" t="s">
        <v>1550</v>
      </c>
      <c r="I2116" s="432" t="s">
        <v>1551</v>
      </c>
      <c r="J2116" s="432" t="s">
        <v>1552</v>
      </c>
      <c r="K2116" s="432" t="s">
        <v>1553</v>
      </c>
      <c r="L2116" s="434">
        <v>75.710000000000008</v>
      </c>
      <c r="M2116" s="434">
        <v>4</v>
      </c>
      <c r="N2116" s="435">
        <v>302.84000000000003</v>
      </c>
    </row>
    <row r="2117" spans="1:14" ht="14.4" customHeight="1" x14ac:dyDescent="0.3">
      <c r="A2117" s="430" t="s">
        <v>3747</v>
      </c>
      <c r="B2117" s="431" t="s">
        <v>4032</v>
      </c>
      <c r="C2117" s="432" t="s">
        <v>3889</v>
      </c>
      <c r="D2117" s="433" t="s">
        <v>4056</v>
      </c>
      <c r="E2117" s="432" t="s">
        <v>388</v>
      </c>
      <c r="F2117" s="433" t="s">
        <v>4075</v>
      </c>
      <c r="G2117" s="432" t="s">
        <v>381</v>
      </c>
      <c r="H2117" s="432" t="s">
        <v>3813</v>
      </c>
      <c r="I2117" s="432" t="s">
        <v>3814</v>
      </c>
      <c r="J2117" s="432" t="s">
        <v>3815</v>
      </c>
      <c r="K2117" s="432" t="s">
        <v>3816</v>
      </c>
      <c r="L2117" s="434">
        <v>430.1875</v>
      </c>
      <c r="M2117" s="434">
        <v>4</v>
      </c>
      <c r="N2117" s="435">
        <v>1720.75</v>
      </c>
    </row>
    <row r="2118" spans="1:14" ht="14.4" customHeight="1" x14ac:dyDescent="0.3">
      <c r="A2118" s="430" t="s">
        <v>3747</v>
      </c>
      <c r="B2118" s="431" t="s">
        <v>4032</v>
      </c>
      <c r="C2118" s="432" t="s">
        <v>3889</v>
      </c>
      <c r="D2118" s="433" t="s">
        <v>4056</v>
      </c>
      <c r="E2118" s="432" t="s">
        <v>388</v>
      </c>
      <c r="F2118" s="433" t="s">
        <v>4075</v>
      </c>
      <c r="G2118" s="432" t="s">
        <v>381</v>
      </c>
      <c r="H2118" s="432" t="s">
        <v>2542</v>
      </c>
      <c r="I2118" s="432" t="s">
        <v>2543</v>
      </c>
      <c r="J2118" s="432" t="s">
        <v>2544</v>
      </c>
      <c r="K2118" s="432" t="s">
        <v>2545</v>
      </c>
      <c r="L2118" s="434">
        <v>105.44341454192698</v>
      </c>
      <c r="M2118" s="434">
        <v>25</v>
      </c>
      <c r="N2118" s="435">
        <v>2636.0853635481744</v>
      </c>
    </row>
    <row r="2119" spans="1:14" ht="14.4" customHeight="1" x14ac:dyDescent="0.3">
      <c r="A2119" s="430" t="s">
        <v>3747</v>
      </c>
      <c r="B2119" s="431" t="s">
        <v>4032</v>
      </c>
      <c r="C2119" s="432" t="s">
        <v>3889</v>
      </c>
      <c r="D2119" s="433" t="s">
        <v>4056</v>
      </c>
      <c r="E2119" s="432" t="s">
        <v>388</v>
      </c>
      <c r="F2119" s="433" t="s">
        <v>4075</v>
      </c>
      <c r="G2119" s="432" t="s">
        <v>381</v>
      </c>
      <c r="H2119" s="432" t="s">
        <v>2546</v>
      </c>
      <c r="I2119" s="432" t="s">
        <v>2547</v>
      </c>
      <c r="J2119" s="432" t="s">
        <v>2446</v>
      </c>
      <c r="K2119" s="432" t="s">
        <v>2508</v>
      </c>
      <c r="L2119" s="434">
        <v>80.36999999999999</v>
      </c>
      <c r="M2119" s="434">
        <v>46</v>
      </c>
      <c r="N2119" s="435">
        <v>3697.0199999999995</v>
      </c>
    </row>
    <row r="2120" spans="1:14" ht="14.4" customHeight="1" x14ac:dyDescent="0.3">
      <c r="A2120" s="430" t="s">
        <v>3747</v>
      </c>
      <c r="B2120" s="431" t="s">
        <v>4032</v>
      </c>
      <c r="C2120" s="432" t="s">
        <v>3889</v>
      </c>
      <c r="D2120" s="433" t="s">
        <v>4056</v>
      </c>
      <c r="E2120" s="432" t="s">
        <v>388</v>
      </c>
      <c r="F2120" s="433" t="s">
        <v>4075</v>
      </c>
      <c r="G2120" s="432" t="s">
        <v>381</v>
      </c>
      <c r="H2120" s="432" t="s">
        <v>3907</v>
      </c>
      <c r="I2120" s="432" t="s">
        <v>3908</v>
      </c>
      <c r="J2120" s="432" t="s">
        <v>3909</v>
      </c>
      <c r="K2120" s="432" t="s">
        <v>3910</v>
      </c>
      <c r="L2120" s="434">
        <v>586.38999999999987</v>
      </c>
      <c r="M2120" s="434">
        <v>2</v>
      </c>
      <c r="N2120" s="435">
        <v>1172.7799999999997</v>
      </c>
    </row>
    <row r="2121" spans="1:14" ht="14.4" customHeight="1" x14ac:dyDescent="0.3">
      <c r="A2121" s="430" t="s">
        <v>3747</v>
      </c>
      <c r="B2121" s="431" t="s">
        <v>4032</v>
      </c>
      <c r="C2121" s="432" t="s">
        <v>3889</v>
      </c>
      <c r="D2121" s="433" t="s">
        <v>4056</v>
      </c>
      <c r="E2121" s="432" t="s">
        <v>388</v>
      </c>
      <c r="F2121" s="433" t="s">
        <v>4075</v>
      </c>
      <c r="G2121" s="432" t="s">
        <v>381</v>
      </c>
      <c r="H2121" s="432" t="s">
        <v>3272</v>
      </c>
      <c r="I2121" s="432" t="s">
        <v>394</v>
      </c>
      <c r="J2121" s="432" t="s">
        <v>3273</v>
      </c>
      <c r="K2121" s="432"/>
      <c r="L2121" s="434">
        <v>192.51094977090852</v>
      </c>
      <c r="M2121" s="434">
        <v>4</v>
      </c>
      <c r="N2121" s="435">
        <v>770.0437990836341</v>
      </c>
    </row>
    <row r="2122" spans="1:14" ht="14.4" customHeight="1" x14ac:dyDescent="0.3">
      <c r="A2122" s="430" t="s">
        <v>3747</v>
      </c>
      <c r="B2122" s="431" t="s">
        <v>4032</v>
      </c>
      <c r="C2122" s="432" t="s">
        <v>3889</v>
      </c>
      <c r="D2122" s="433" t="s">
        <v>4056</v>
      </c>
      <c r="E2122" s="432" t="s">
        <v>388</v>
      </c>
      <c r="F2122" s="433" t="s">
        <v>4075</v>
      </c>
      <c r="G2122" s="432" t="s">
        <v>381</v>
      </c>
      <c r="H2122" s="432" t="s">
        <v>3911</v>
      </c>
      <c r="I2122" s="432" t="s">
        <v>394</v>
      </c>
      <c r="J2122" s="432" t="s">
        <v>3912</v>
      </c>
      <c r="K2122" s="432"/>
      <c r="L2122" s="434">
        <v>60.653572765302052</v>
      </c>
      <c r="M2122" s="434">
        <v>100</v>
      </c>
      <c r="N2122" s="435">
        <v>6065.3572765302051</v>
      </c>
    </row>
    <row r="2123" spans="1:14" ht="14.4" customHeight="1" x14ac:dyDescent="0.3">
      <c r="A2123" s="430" t="s">
        <v>3747</v>
      </c>
      <c r="B2123" s="431" t="s">
        <v>4032</v>
      </c>
      <c r="C2123" s="432" t="s">
        <v>3889</v>
      </c>
      <c r="D2123" s="433" t="s">
        <v>4056</v>
      </c>
      <c r="E2123" s="432" t="s">
        <v>388</v>
      </c>
      <c r="F2123" s="433" t="s">
        <v>4075</v>
      </c>
      <c r="G2123" s="432" t="s">
        <v>381</v>
      </c>
      <c r="H2123" s="432" t="s">
        <v>2552</v>
      </c>
      <c r="I2123" s="432" t="s">
        <v>2553</v>
      </c>
      <c r="J2123" s="432" t="s">
        <v>2554</v>
      </c>
      <c r="K2123" s="432"/>
      <c r="L2123" s="434">
        <v>458.48125806981443</v>
      </c>
      <c r="M2123" s="434">
        <v>3</v>
      </c>
      <c r="N2123" s="435">
        <v>1375.4437742094433</v>
      </c>
    </row>
    <row r="2124" spans="1:14" ht="14.4" customHeight="1" x14ac:dyDescent="0.3">
      <c r="A2124" s="430" t="s">
        <v>3747</v>
      </c>
      <c r="B2124" s="431" t="s">
        <v>4032</v>
      </c>
      <c r="C2124" s="432" t="s">
        <v>3889</v>
      </c>
      <c r="D2124" s="433" t="s">
        <v>4056</v>
      </c>
      <c r="E2124" s="432" t="s">
        <v>388</v>
      </c>
      <c r="F2124" s="433" t="s">
        <v>4075</v>
      </c>
      <c r="G2124" s="432" t="s">
        <v>381</v>
      </c>
      <c r="H2124" s="432" t="s">
        <v>3913</v>
      </c>
      <c r="I2124" s="432" t="s">
        <v>394</v>
      </c>
      <c r="J2124" s="432" t="s">
        <v>3914</v>
      </c>
      <c r="K2124" s="432" t="s">
        <v>3915</v>
      </c>
      <c r="L2124" s="434">
        <v>423.34486658343843</v>
      </c>
      <c r="M2124" s="434">
        <v>6</v>
      </c>
      <c r="N2124" s="435">
        <v>2540.0691995006305</v>
      </c>
    </row>
    <row r="2125" spans="1:14" ht="14.4" customHeight="1" x14ac:dyDescent="0.3">
      <c r="A2125" s="430" t="s">
        <v>3747</v>
      </c>
      <c r="B2125" s="431" t="s">
        <v>4032</v>
      </c>
      <c r="C2125" s="432" t="s">
        <v>3889</v>
      </c>
      <c r="D2125" s="433" t="s">
        <v>4056</v>
      </c>
      <c r="E2125" s="432" t="s">
        <v>388</v>
      </c>
      <c r="F2125" s="433" t="s">
        <v>4075</v>
      </c>
      <c r="G2125" s="432" t="s">
        <v>381</v>
      </c>
      <c r="H2125" s="432" t="s">
        <v>3916</v>
      </c>
      <c r="I2125" s="432" t="s">
        <v>394</v>
      </c>
      <c r="J2125" s="432" t="s">
        <v>3917</v>
      </c>
      <c r="K2125" s="432"/>
      <c r="L2125" s="434">
        <v>102.73</v>
      </c>
      <c r="M2125" s="434">
        <v>2</v>
      </c>
      <c r="N2125" s="435">
        <v>205.46</v>
      </c>
    </row>
    <row r="2126" spans="1:14" ht="14.4" customHeight="1" x14ac:dyDescent="0.3">
      <c r="A2126" s="430" t="s">
        <v>3747</v>
      </c>
      <c r="B2126" s="431" t="s">
        <v>4032</v>
      </c>
      <c r="C2126" s="432" t="s">
        <v>3889</v>
      </c>
      <c r="D2126" s="433" t="s">
        <v>4056</v>
      </c>
      <c r="E2126" s="432" t="s">
        <v>388</v>
      </c>
      <c r="F2126" s="433" t="s">
        <v>4075</v>
      </c>
      <c r="G2126" s="432" t="s">
        <v>381</v>
      </c>
      <c r="H2126" s="432" t="s">
        <v>3918</v>
      </c>
      <c r="I2126" s="432" t="s">
        <v>394</v>
      </c>
      <c r="J2126" s="432" t="s">
        <v>3919</v>
      </c>
      <c r="K2126" s="432" t="s">
        <v>3805</v>
      </c>
      <c r="L2126" s="434">
        <v>117.59599624060149</v>
      </c>
      <c r="M2126" s="434">
        <v>3</v>
      </c>
      <c r="N2126" s="435">
        <v>352.78798872180448</v>
      </c>
    </row>
    <row r="2127" spans="1:14" ht="14.4" customHeight="1" x14ac:dyDescent="0.3">
      <c r="A2127" s="430" t="s">
        <v>3747</v>
      </c>
      <c r="B2127" s="431" t="s">
        <v>4032</v>
      </c>
      <c r="C2127" s="432" t="s">
        <v>3889</v>
      </c>
      <c r="D2127" s="433" t="s">
        <v>4056</v>
      </c>
      <c r="E2127" s="432" t="s">
        <v>388</v>
      </c>
      <c r="F2127" s="433" t="s">
        <v>4075</v>
      </c>
      <c r="G2127" s="432" t="s">
        <v>381</v>
      </c>
      <c r="H2127" s="432" t="s">
        <v>520</v>
      </c>
      <c r="I2127" s="432" t="s">
        <v>394</v>
      </c>
      <c r="J2127" s="432" t="s">
        <v>521</v>
      </c>
      <c r="K2127" s="432"/>
      <c r="L2127" s="434">
        <v>62.200009555467489</v>
      </c>
      <c r="M2127" s="434">
        <v>8</v>
      </c>
      <c r="N2127" s="435">
        <v>497.60007644373991</v>
      </c>
    </row>
    <row r="2128" spans="1:14" ht="14.4" customHeight="1" x14ac:dyDescent="0.3">
      <c r="A2128" s="430" t="s">
        <v>3747</v>
      </c>
      <c r="B2128" s="431" t="s">
        <v>4032</v>
      </c>
      <c r="C2128" s="432" t="s">
        <v>3889</v>
      </c>
      <c r="D2128" s="433" t="s">
        <v>4056</v>
      </c>
      <c r="E2128" s="432" t="s">
        <v>388</v>
      </c>
      <c r="F2128" s="433" t="s">
        <v>4075</v>
      </c>
      <c r="G2128" s="432" t="s">
        <v>381</v>
      </c>
      <c r="H2128" s="432" t="s">
        <v>3920</v>
      </c>
      <c r="I2128" s="432" t="s">
        <v>394</v>
      </c>
      <c r="J2128" s="432" t="s">
        <v>3921</v>
      </c>
      <c r="K2128" s="432"/>
      <c r="L2128" s="434">
        <v>87.826918601945366</v>
      </c>
      <c r="M2128" s="434">
        <v>3</v>
      </c>
      <c r="N2128" s="435">
        <v>263.48075580583611</v>
      </c>
    </row>
    <row r="2129" spans="1:14" ht="14.4" customHeight="1" x14ac:dyDescent="0.3">
      <c r="A2129" s="430" t="s">
        <v>3747</v>
      </c>
      <c r="B2129" s="431" t="s">
        <v>4032</v>
      </c>
      <c r="C2129" s="432" t="s">
        <v>3889</v>
      </c>
      <c r="D2129" s="433" t="s">
        <v>4056</v>
      </c>
      <c r="E2129" s="432" t="s">
        <v>388</v>
      </c>
      <c r="F2129" s="433" t="s">
        <v>4075</v>
      </c>
      <c r="G2129" s="432" t="s">
        <v>381</v>
      </c>
      <c r="H2129" s="432" t="s">
        <v>3922</v>
      </c>
      <c r="I2129" s="432" t="s">
        <v>394</v>
      </c>
      <c r="J2129" s="432" t="s">
        <v>3923</v>
      </c>
      <c r="K2129" s="432" t="s">
        <v>3805</v>
      </c>
      <c r="L2129" s="434">
        <v>65.673597753742555</v>
      </c>
      <c r="M2129" s="434">
        <v>21</v>
      </c>
      <c r="N2129" s="435">
        <v>1379.1455528285937</v>
      </c>
    </row>
    <row r="2130" spans="1:14" ht="14.4" customHeight="1" x14ac:dyDescent="0.3">
      <c r="A2130" s="430" t="s">
        <v>3747</v>
      </c>
      <c r="B2130" s="431" t="s">
        <v>4032</v>
      </c>
      <c r="C2130" s="432" t="s">
        <v>3889</v>
      </c>
      <c r="D2130" s="433" t="s">
        <v>4056</v>
      </c>
      <c r="E2130" s="432" t="s">
        <v>388</v>
      </c>
      <c r="F2130" s="433" t="s">
        <v>4075</v>
      </c>
      <c r="G2130" s="432" t="s">
        <v>381</v>
      </c>
      <c r="H2130" s="432" t="s">
        <v>3924</v>
      </c>
      <c r="I2130" s="432" t="s">
        <v>394</v>
      </c>
      <c r="J2130" s="432" t="s">
        <v>3925</v>
      </c>
      <c r="K2130" s="432"/>
      <c r="L2130" s="434">
        <v>0</v>
      </c>
      <c r="M2130" s="434">
        <v>0</v>
      </c>
      <c r="N2130" s="435">
        <v>0</v>
      </c>
    </row>
    <row r="2131" spans="1:14" ht="14.4" customHeight="1" x14ac:dyDescent="0.3">
      <c r="A2131" s="430" t="s">
        <v>3747</v>
      </c>
      <c r="B2131" s="431" t="s">
        <v>4032</v>
      </c>
      <c r="C2131" s="432" t="s">
        <v>3889</v>
      </c>
      <c r="D2131" s="433" t="s">
        <v>4056</v>
      </c>
      <c r="E2131" s="432" t="s">
        <v>388</v>
      </c>
      <c r="F2131" s="433" t="s">
        <v>4075</v>
      </c>
      <c r="G2131" s="432" t="s">
        <v>381</v>
      </c>
      <c r="H2131" s="432" t="s">
        <v>2864</v>
      </c>
      <c r="I2131" s="432" t="s">
        <v>394</v>
      </c>
      <c r="J2131" s="432" t="s">
        <v>2865</v>
      </c>
      <c r="K2131" s="432"/>
      <c r="L2131" s="434">
        <v>50.411555916643366</v>
      </c>
      <c r="M2131" s="434">
        <v>27</v>
      </c>
      <c r="N2131" s="435">
        <v>1361.1120097493708</v>
      </c>
    </row>
    <row r="2132" spans="1:14" ht="14.4" customHeight="1" x14ac:dyDescent="0.3">
      <c r="A2132" s="430" t="s">
        <v>3747</v>
      </c>
      <c r="B2132" s="431" t="s">
        <v>4032</v>
      </c>
      <c r="C2132" s="432" t="s">
        <v>3889</v>
      </c>
      <c r="D2132" s="433" t="s">
        <v>4056</v>
      </c>
      <c r="E2132" s="432" t="s">
        <v>388</v>
      </c>
      <c r="F2132" s="433" t="s">
        <v>4075</v>
      </c>
      <c r="G2132" s="432" t="s">
        <v>381</v>
      </c>
      <c r="H2132" s="432" t="s">
        <v>3926</v>
      </c>
      <c r="I2132" s="432" t="s">
        <v>3927</v>
      </c>
      <c r="J2132" s="432" t="s">
        <v>3928</v>
      </c>
      <c r="K2132" s="432" t="s">
        <v>3929</v>
      </c>
      <c r="L2132" s="434">
        <v>180.70011423558211</v>
      </c>
      <c r="M2132" s="434">
        <v>7</v>
      </c>
      <c r="N2132" s="435">
        <v>1264.9007996490748</v>
      </c>
    </row>
    <row r="2133" spans="1:14" ht="14.4" customHeight="1" x14ac:dyDescent="0.3">
      <c r="A2133" s="430" t="s">
        <v>3747</v>
      </c>
      <c r="B2133" s="431" t="s">
        <v>4032</v>
      </c>
      <c r="C2133" s="432" t="s">
        <v>3889</v>
      </c>
      <c r="D2133" s="433" t="s">
        <v>4056</v>
      </c>
      <c r="E2133" s="432" t="s">
        <v>388</v>
      </c>
      <c r="F2133" s="433" t="s">
        <v>4075</v>
      </c>
      <c r="G2133" s="432" t="s">
        <v>381</v>
      </c>
      <c r="H2133" s="432" t="s">
        <v>3350</v>
      </c>
      <c r="I2133" s="432" t="s">
        <v>3350</v>
      </c>
      <c r="J2133" s="432" t="s">
        <v>3351</v>
      </c>
      <c r="K2133" s="432" t="s">
        <v>3352</v>
      </c>
      <c r="L2133" s="434">
        <v>247.50008742586462</v>
      </c>
      <c r="M2133" s="434">
        <v>2</v>
      </c>
      <c r="N2133" s="435">
        <v>495.00017485172924</v>
      </c>
    </row>
    <row r="2134" spans="1:14" ht="14.4" customHeight="1" x14ac:dyDescent="0.3">
      <c r="A2134" s="430" t="s">
        <v>3747</v>
      </c>
      <c r="B2134" s="431" t="s">
        <v>4032</v>
      </c>
      <c r="C2134" s="432" t="s">
        <v>3889</v>
      </c>
      <c r="D2134" s="433" t="s">
        <v>4056</v>
      </c>
      <c r="E2134" s="432" t="s">
        <v>388</v>
      </c>
      <c r="F2134" s="433" t="s">
        <v>4075</v>
      </c>
      <c r="G2134" s="432" t="s">
        <v>381</v>
      </c>
      <c r="H2134" s="432" t="s">
        <v>1603</v>
      </c>
      <c r="I2134" s="432" t="s">
        <v>1603</v>
      </c>
      <c r="J2134" s="432" t="s">
        <v>1437</v>
      </c>
      <c r="K2134" s="432" t="s">
        <v>1604</v>
      </c>
      <c r="L2134" s="434">
        <v>418</v>
      </c>
      <c r="M2134" s="434">
        <v>3</v>
      </c>
      <c r="N2134" s="435">
        <v>1254</v>
      </c>
    </row>
    <row r="2135" spans="1:14" ht="14.4" customHeight="1" x14ac:dyDescent="0.3">
      <c r="A2135" s="430" t="s">
        <v>3747</v>
      </c>
      <c r="B2135" s="431" t="s">
        <v>4032</v>
      </c>
      <c r="C2135" s="432" t="s">
        <v>3889</v>
      </c>
      <c r="D2135" s="433" t="s">
        <v>4056</v>
      </c>
      <c r="E2135" s="432" t="s">
        <v>388</v>
      </c>
      <c r="F2135" s="433" t="s">
        <v>4075</v>
      </c>
      <c r="G2135" s="432" t="s">
        <v>381</v>
      </c>
      <c r="H2135" s="432" t="s">
        <v>3378</v>
      </c>
      <c r="I2135" s="432" t="s">
        <v>3378</v>
      </c>
      <c r="J2135" s="432" t="s">
        <v>907</v>
      </c>
      <c r="K2135" s="432" t="s">
        <v>3379</v>
      </c>
      <c r="L2135" s="434">
        <v>535.03571428571433</v>
      </c>
      <c r="M2135" s="434">
        <v>7</v>
      </c>
      <c r="N2135" s="435">
        <v>3745.25</v>
      </c>
    </row>
    <row r="2136" spans="1:14" ht="14.4" customHeight="1" x14ac:dyDescent="0.3">
      <c r="A2136" s="430" t="s">
        <v>3747</v>
      </c>
      <c r="B2136" s="431" t="s">
        <v>4032</v>
      </c>
      <c r="C2136" s="432" t="s">
        <v>3889</v>
      </c>
      <c r="D2136" s="433" t="s">
        <v>4056</v>
      </c>
      <c r="E2136" s="432" t="s">
        <v>388</v>
      </c>
      <c r="F2136" s="433" t="s">
        <v>4075</v>
      </c>
      <c r="G2136" s="432" t="s">
        <v>381</v>
      </c>
      <c r="H2136" s="432" t="s">
        <v>3930</v>
      </c>
      <c r="I2136" s="432" t="s">
        <v>394</v>
      </c>
      <c r="J2136" s="432" t="s">
        <v>3931</v>
      </c>
      <c r="K2136" s="432"/>
      <c r="L2136" s="434">
        <v>38.444999999999993</v>
      </c>
      <c r="M2136" s="434">
        <v>16</v>
      </c>
      <c r="N2136" s="435">
        <v>615.11999999999989</v>
      </c>
    </row>
    <row r="2137" spans="1:14" ht="14.4" customHeight="1" x14ac:dyDescent="0.3">
      <c r="A2137" s="430" t="s">
        <v>3747</v>
      </c>
      <c r="B2137" s="431" t="s">
        <v>4032</v>
      </c>
      <c r="C2137" s="432" t="s">
        <v>3889</v>
      </c>
      <c r="D2137" s="433" t="s">
        <v>4056</v>
      </c>
      <c r="E2137" s="432" t="s">
        <v>388</v>
      </c>
      <c r="F2137" s="433" t="s">
        <v>4075</v>
      </c>
      <c r="G2137" s="432" t="s">
        <v>381</v>
      </c>
      <c r="H2137" s="432" t="s">
        <v>3932</v>
      </c>
      <c r="I2137" s="432" t="s">
        <v>394</v>
      </c>
      <c r="J2137" s="432" t="s">
        <v>3933</v>
      </c>
      <c r="K2137" s="432" t="s">
        <v>3934</v>
      </c>
      <c r="L2137" s="434">
        <v>14.629924700035412</v>
      </c>
      <c r="M2137" s="434">
        <v>900</v>
      </c>
      <c r="N2137" s="435">
        <v>13166.932230031871</v>
      </c>
    </row>
    <row r="2138" spans="1:14" ht="14.4" customHeight="1" x14ac:dyDescent="0.3">
      <c r="A2138" s="430" t="s">
        <v>3747</v>
      </c>
      <c r="B2138" s="431" t="s">
        <v>4032</v>
      </c>
      <c r="C2138" s="432" t="s">
        <v>3889</v>
      </c>
      <c r="D2138" s="433" t="s">
        <v>4056</v>
      </c>
      <c r="E2138" s="432" t="s">
        <v>388</v>
      </c>
      <c r="F2138" s="433" t="s">
        <v>4075</v>
      </c>
      <c r="G2138" s="432" t="s">
        <v>381</v>
      </c>
      <c r="H2138" s="432" t="s">
        <v>3935</v>
      </c>
      <c r="I2138" s="432" t="s">
        <v>394</v>
      </c>
      <c r="J2138" s="432" t="s">
        <v>3936</v>
      </c>
      <c r="K2138" s="432" t="s">
        <v>3937</v>
      </c>
      <c r="L2138" s="434">
        <v>206.98984877854735</v>
      </c>
      <c r="M2138" s="434">
        <v>36</v>
      </c>
      <c r="N2138" s="435">
        <v>7451.634556027705</v>
      </c>
    </row>
    <row r="2139" spans="1:14" ht="14.4" customHeight="1" x14ac:dyDescent="0.3">
      <c r="A2139" s="430" t="s">
        <v>3747</v>
      </c>
      <c r="B2139" s="431" t="s">
        <v>4032</v>
      </c>
      <c r="C2139" s="432" t="s">
        <v>3889</v>
      </c>
      <c r="D2139" s="433" t="s">
        <v>4056</v>
      </c>
      <c r="E2139" s="432" t="s">
        <v>388</v>
      </c>
      <c r="F2139" s="433" t="s">
        <v>4075</v>
      </c>
      <c r="G2139" s="432" t="s">
        <v>381</v>
      </c>
      <c r="H2139" s="432" t="s">
        <v>1682</v>
      </c>
      <c r="I2139" s="432" t="s">
        <v>1682</v>
      </c>
      <c r="J2139" s="432" t="s">
        <v>1683</v>
      </c>
      <c r="K2139" s="432" t="s">
        <v>935</v>
      </c>
      <c r="L2139" s="434">
        <v>62.210010174856869</v>
      </c>
      <c r="M2139" s="434">
        <v>108</v>
      </c>
      <c r="N2139" s="435">
        <v>6718.6810988845418</v>
      </c>
    </row>
    <row r="2140" spans="1:14" ht="14.4" customHeight="1" x14ac:dyDescent="0.3">
      <c r="A2140" s="430" t="s">
        <v>3747</v>
      </c>
      <c r="B2140" s="431" t="s">
        <v>4032</v>
      </c>
      <c r="C2140" s="432" t="s">
        <v>3889</v>
      </c>
      <c r="D2140" s="433" t="s">
        <v>4056</v>
      </c>
      <c r="E2140" s="432" t="s">
        <v>388</v>
      </c>
      <c r="F2140" s="433" t="s">
        <v>4075</v>
      </c>
      <c r="G2140" s="432" t="s">
        <v>381</v>
      </c>
      <c r="H2140" s="432" t="s">
        <v>2859</v>
      </c>
      <c r="I2140" s="432" t="s">
        <v>2859</v>
      </c>
      <c r="J2140" s="432" t="s">
        <v>2860</v>
      </c>
      <c r="K2140" s="432" t="s">
        <v>2861</v>
      </c>
      <c r="L2140" s="434">
        <v>199.98</v>
      </c>
      <c r="M2140" s="434">
        <v>3</v>
      </c>
      <c r="N2140" s="435">
        <v>599.93999999999994</v>
      </c>
    </row>
    <row r="2141" spans="1:14" ht="14.4" customHeight="1" x14ac:dyDescent="0.3">
      <c r="A2141" s="430" t="s">
        <v>3747</v>
      </c>
      <c r="B2141" s="431" t="s">
        <v>4032</v>
      </c>
      <c r="C2141" s="432" t="s">
        <v>3889</v>
      </c>
      <c r="D2141" s="433" t="s">
        <v>4056</v>
      </c>
      <c r="E2141" s="432" t="s">
        <v>388</v>
      </c>
      <c r="F2141" s="433" t="s">
        <v>4075</v>
      </c>
      <c r="G2141" s="432" t="s">
        <v>381</v>
      </c>
      <c r="H2141" s="432" t="s">
        <v>1703</v>
      </c>
      <c r="I2141" s="432" t="s">
        <v>1703</v>
      </c>
      <c r="J2141" s="432" t="s">
        <v>1704</v>
      </c>
      <c r="K2141" s="432" t="s">
        <v>1705</v>
      </c>
      <c r="L2141" s="434">
        <v>264.98960050650413</v>
      </c>
      <c r="M2141" s="434">
        <v>253</v>
      </c>
      <c r="N2141" s="435">
        <v>67042.368928145544</v>
      </c>
    </row>
    <row r="2142" spans="1:14" ht="14.4" customHeight="1" x14ac:dyDescent="0.3">
      <c r="A2142" s="430" t="s">
        <v>3747</v>
      </c>
      <c r="B2142" s="431" t="s">
        <v>4032</v>
      </c>
      <c r="C2142" s="432" t="s">
        <v>3889</v>
      </c>
      <c r="D2142" s="433" t="s">
        <v>4056</v>
      </c>
      <c r="E2142" s="432" t="s">
        <v>388</v>
      </c>
      <c r="F2142" s="433" t="s">
        <v>4075</v>
      </c>
      <c r="G2142" s="432" t="s">
        <v>381</v>
      </c>
      <c r="H2142" s="432" t="s">
        <v>1706</v>
      </c>
      <c r="I2142" s="432" t="s">
        <v>1706</v>
      </c>
      <c r="J2142" s="432" t="s">
        <v>1707</v>
      </c>
      <c r="K2142" s="432" t="s">
        <v>1708</v>
      </c>
      <c r="L2142" s="434">
        <v>220.29995857833498</v>
      </c>
      <c r="M2142" s="434">
        <v>140</v>
      </c>
      <c r="N2142" s="435">
        <v>30841.994200966896</v>
      </c>
    </row>
    <row r="2143" spans="1:14" ht="14.4" customHeight="1" x14ac:dyDescent="0.3">
      <c r="A2143" s="430" t="s">
        <v>3747</v>
      </c>
      <c r="B2143" s="431" t="s">
        <v>4032</v>
      </c>
      <c r="C2143" s="432" t="s">
        <v>3889</v>
      </c>
      <c r="D2143" s="433" t="s">
        <v>4056</v>
      </c>
      <c r="E2143" s="432" t="s">
        <v>388</v>
      </c>
      <c r="F2143" s="433" t="s">
        <v>4075</v>
      </c>
      <c r="G2143" s="432" t="s">
        <v>381</v>
      </c>
      <c r="H2143" s="432" t="s">
        <v>1728</v>
      </c>
      <c r="I2143" s="432" t="s">
        <v>1728</v>
      </c>
      <c r="J2143" s="432" t="s">
        <v>1729</v>
      </c>
      <c r="K2143" s="432" t="s">
        <v>1730</v>
      </c>
      <c r="L2143" s="434">
        <v>184.36999999999998</v>
      </c>
      <c r="M2143" s="434">
        <v>2</v>
      </c>
      <c r="N2143" s="435">
        <v>368.73999999999995</v>
      </c>
    </row>
    <row r="2144" spans="1:14" ht="14.4" customHeight="1" x14ac:dyDescent="0.3">
      <c r="A2144" s="430" t="s">
        <v>3747</v>
      </c>
      <c r="B2144" s="431" t="s">
        <v>4032</v>
      </c>
      <c r="C2144" s="432" t="s">
        <v>3889</v>
      </c>
      <c r="D2144" s="433" t="s">
        <v>4056</v>
      </c>
      <c r="E2144" s="432" t="s">
        <v>388</v>
      </c>
      <c r="F2144" s="433" t="s">
        <v>4075</v>
      </c>
      <c r="G2144" s="432" t="s">
        <v>381</v>
      </c>
      <c r="H2144" s="432" t="s">
        <v>3938</v>
      </c>
      <c r="I2144" s="432" t="s">
        <v>394</v>
      </c>
      <c r="J2144" s="432" t="s">
        <v>3939</v>
      </c>
      <c r="K2144" s="432" t="s">
        <v>3940</v>
      </c>
      <c r="L2144" s="434">
        <v>21.66</v>
      </c>
      <c r="M2144" s="434">
        <v>300</v>
      </c>
      <c r="N2144" s="435">
        <v>6498</v>
      </c>
    </row>
    <row r="2145" spans="1:14" ht="14.4" customHeight="1" x14ac:dyDescent="0.3">
      <c r="A2145" s="430" t="s">
        <v>3747</v>
      </c>
      <c r="B2145" s="431" t="s">
        <v>4032</v>
      </c>
      <c r="C2145" s="432" t="s">
        <v>3889</v>
      </c>
      <c r="D2145" s="433" t="s">
        <v>4056</v>
      </c>
      <c r="E2145" s="432" t="s">
        <v>388</v>
      </c>
      <c r="F2145" s="433" t="s">
        <v>4075</v>
      </c>
      <c r="G2145" s="432" t="s">
        <v>381</v>
      </c>
      <c r="H2145" s="432" t="s">
        <v>3941</v>
      </c>
      <c r="I2145" s="432" t="s">
        <v>3942</v>
      </c>
      <c r="J2145" s="432" t="s">
        <v>3943</v>
      </c>
      <c r="K2145" s="432"/>
      <c r="L2145" s="434">
        <v>308.85000000000002</v>
      </c>
      <c r="M2145" s="434">
        <v>6</v>
      </c>
      <c r="N2145" s="435">
        <v>1853.1000000000001</v>
      </c>
    </row>
    <row r="2146" spans="1:14" ht="14.4" customHeight="1" x14ac:dyDescent="0.3">
      <c r="A2146" s="430" t="s">
        <v>3747</v>
      </c>
      <c r="B2146" s="431" t="s">
        <v>4032</v>
      </c>
      <c r="C2146" s="432" t="s">
        <v>3889</v>
      </c>
      <c r="D2146" s="433" t="s">
        <v>4056</v>
      </c>
      <c r="E2146" s="432" t="s">
        <v>388</v>
      </c>
      <c r="F2146" s="433" t="s">
        <v>4075</v>
      </c>
      <c r="G2146" s="432" t="s">
        <v>381</v>
      </c>
      <c r="H2146" s="432" t="s">
        <v>2629</v>
      </c>
      <c r="I2146" s="432" t="s">
        <v>2629</v>
      </c>
      <c r="J2146" s="432" t="s">
        <v>2630</v>
      </c>
      <c r="K2146" s="432" t="s">
        <v>2631</v>
      </c>
      <c r="L2146" s="434">
        <v>622.46999999999991</v>
      </c>
      <c r="M2146" s="434">
        <v>2</v>
      </c>
      <c r="N2146" s="435">
        <v>1244.9399999999998</v>
      </c>
    </row>
    <row r="2147" spans="1:14" ht="14.4" customHeight="1" x14ac:dyDescent="0.3">
      <c r="A2147" s="430" t="s">
        <v>3747</v>
      </c>
      <c r="B2147" s="431" t="s">
        <v>4032</v>
      </c>
      <c r="C2147" s="432" t="s">
        <v>3889</v>
      </c>
      <c r="D2147" s="433" t="s">
        <v>4056</v>
      </c>
      <c r="E2147" s="432" t="s">
        <v>388</v>
      </c>
      <c r="F2147" s="433" t="s">
        <v>4075</v>
      </c>
      <c r="G2147" s="432" t="s">
        <v>381</v>
      </c>
      <c r="H2147" s="432" t="s">
        <v>3944</v>
      </c>
      <c r="I2147" s="432" t="s">
        <v>3944</v>
      </c>
      <c r="J2147" s="432" t="s">
        <v>3945</v>
      </c>
      <c r="K2147" s="432" t="s">
        <v>3946</v>
      </c>
      <c r="L2147" s="434">
        <v>501.11666666666662</v>
      </c>
      <c r="M2147" s="434">
        <v>3</v>
      </c>
      <c r="N2147" s="435">
        <v>1503.35</v>
      </c>
    </row>
    <row r="2148" spans="1:14" ht="14.4" customHeight="1" x14ac:dyDescent="0.3">
      <c r="A2148" s="430" t="s">
        <v>3747</v>
      </c>
      <c r="B2148" s="431" t="s">
        <v>4032</v>
      </c>
      <c r="C2148" s="432" t="s">
        <v>3889</v>
      </c>
      <c r="D2148" s="433" t="s">
        <v>4056</v>
      </c>
      <c r="E2148" s="432" t="s">
        <v>388</v>
      </c>
      <c r="F2148" s="433" t="s">
        <v>4075</v>
      </c>
      <c r="G2148" s="432" t="s">
        <v>381</v>
      </c>
      <c r="H2148" s="432" t="s">
        <v>3947</v>
      </c>
      <c r="I2148" s="432" t="s">
        <v>3947</v>
      </c>
      <c r="J2148" s="432" t="s">
        <v>3948</v>
      </c>
      <c r="K2148" s="432" t="s">
        <v>3949</v>
      </c>
      <c r="L2148" s="434">
        <v>16076.5</v>
      </c>
      <c r="M2148" s="434">
        <v>2</v>
      </c>
      <c r="N2148" s="435">
        <v>32153</v>
      </c>
    </row>
    <row r="2149" spans="1:14" ht="14.4" customHeight="1" x14ac:dyDescent="0.3">
      <c r="A2149" s="430" t="s">
        <v>3747</v>
      </c>
      <c r="B2149" s="431" t="s">
        <v>4032</v>
      </c>
      <c r="C2149" s="432" t="s">
        <v>3889</v>
      </c>
      <c r="D2149" s="433" t="s">
        <v>4056</v>
      </c>
      <c r="E2149" s="432" t="s">
        <v>388</v>
      </c>
      <c r="F2149" s="433" t="s">
        <v>4075</v>
      </c>
      <c r="G2149" s="432" t="s">
        <v>1764</v>
      </c>
      <c r="H2149" s="432" t="s">
        <v>1771</v>
      </c>
      <c r="I2149" s="432" t="s">
        <v>1772</v>
      </c>
      <c r="J2149" s="432" t="s">
        <v>1773</v>
      </c>
      <c r="K2149" s="432" t="s">
        <v>1774</v>
      </c>
      <c r="L2149" s="434">
        <v>34.7499683547762</v>
      </c>
      <c r="M2149" s="434">
        <v>100</v>
      </c>
      <c r="N2149" s="435">
        <v>3474.9968354776197</v>
      </c>
    </row>
    <row r="2150" spans="1:14" ht="14.4" customHeight="1" x14ac:dyDescent="0.3">
      <c r="A2150" s="430" t="s">
        <v>3747</v>
      </c>
      <c r="B2150" s="431" t="s">
        <v>4032</v>
      </c>
      <c r="C2150" s="432" t="s">
        <v>3889</v>
      </c>
      <c r="D2150" s="433" t="s">
        <v>4056</v>
      </c>
      <c r="E2150" s="432" t="s">
        <v>388</v>
      </c>
      <c r="F2150" s="433" t="s">
        <v>4075</v>
      </c>
      <c r="G2150" s="432" t="s">
        <v>1764</v>
      </c>
      <c r="H2150" s="432" t="s">
        <v>1833</v>
      </c>
      <c r="I2150" s="432" t="s">
        <v>1834</v>
      </c>
      <c r="J2150" s="432" t="s">
        <v>1835</v>
      </c>
      <c r="K2150" s="432" t="s">
        <v>1836</v>
      </c>
      <c r="L2150" s="434">
        <v>79.13000000000001</v>
      </c>
      <c r="M2150" s="434">
        <v>4</v>
      </c>
      <c r="N2150" s="435">
        <v>316.52000000000004</v>
      </c>
    </row>
    <row r="2151" spans="1:14" ht="14.4" customHeight="1" x14ac:dyDescent="0.3">
      <c r="A2151" s="430" t="s">
        <v>3747</v>
      </c>
      <c r="B2151" s="431" t="s">
        <v>4032</v>
      </c>
      <c r="C2151" s="432" t="s">
        <v>3889</v>
      </c>
      <c r="D2151" s="433" t="s">
        <v>4056</v>
      </c>
      <c r="E2151" s="432" t="s">
        <v>388</v>
      </c>
      <c r="F2151" s="433" t="s">
        <v>4075</v>
      </c>
      <c r="G2151" s="432" t="s">
        <v>1764</v>
      </c>
      <c r="H2151" s="432" t="s">
        <v>1886</v>
      </c>
      <c r="I2151" s="432" t="s">
        <v>1887</v>
      </c>
      <c r="J2151" s="432" t="s">
        <v>1777</v>
      </c>
      <c r="K2151" s="432" t="s">
        <v>1888</v>
      </c>
      <c r="L2151" s="434">
        <v>129.32999999999998</v>
      </c>
      <c r="M2151" s="434">
        <v>36</v>
      </c>
      <c r="N2151" s="435">
        <v>4655.8799999999992</v>
      </c>
    </row>
    <row r="2152" spans="1:14" ht="14.4" customHeight="1" x14ac:dyDescent="0.3">
      <c r="A2152" s="430" t="s">
        <v>3747</v>
      </c>
      <c r="B2152" s="431" t="s">
        <v>4032</v>
      </c>
      <c r="C2152" s="432" t="s">
        <v>3889</v>
      </c>
      <c r="D2152" s="433" t="s">
        <v>4056</v>
      </c>
      <c r="E2152" s="432" t="s">
        <v>388</v>
      </c>
      <c r="F2152" s="433" t="s">
        <v>4075</v>
      </c>
      <c r="G2152" s="432" t="s">
        <v>1764</v>
      </c>
      <c r="H2152" s="432" t="s">
        <v>1918</v>
      </c>
      <c r="I2152" s="432" t="s">
        <v>1919</v>
      </c>
      <c r="J2152" s="432" t="s">
        <v>1920</v>
      </c>
      <c r="K2152" s="432" t="s">
        <v>1921</v>
      </c>
      <c r="L2152" s="434">
        <v>50.169999999999987</v>
      </c>
      <c r="M2152" s="434">
        <v>9</v>
      </c>
      <c r="N2152" s="435">
        <v>451.52999999999992</v>
      </c>
    </row>
    <row r="2153" spans="1:14" ht="14.4" customHeight="1" x14ac:dyDescent="0.3">
      <c r="A2153" s="430" t="s">
        <v>3747</v>
      </c>
      <c r="B2153" s="431" t="s">
        <v>4032</v>
      </c>
      <c r="C2153" s="432" t="s">
        <v>3889</v>
      </c>
      <c r="D2153" s="433" t="s">
        <v>4056</v>
      </c>
      <c r="E2153" s="432" t="s">
        <v>388</v>
      </c>
      <c r="F2153" s="433" t="s">
        <v>4075</v>
      </c>
      <c r="G2153" s="432" t="s">
        <v>1764</v>
      </c>
      <c r="H2153" s="432" t="s">
        <v>2658</v>
      </c>
      <c r="I2153" s="432" t="s">
        <v>2659</v>
      </c>
      <c r="J2153" s="432" t="s">
        <v>1773</v>
      </c>
      <c r="K2153" s="432" t="s">
        <v>2660</v>
      </c>
      <c r="L2153" s="434">
        <v>171.69048040167411</v>
      </c>
      <c r="M2153" s="434">
        <v>33</v>
      </c>
      <c r="N2153" s="435">
        <v>5665.7858532552455</v>
      </c>
    </row>
    <row r="2154" spans="1:14" ht="14.4" customHeight="1" x14ac:dyDescent="0.3">
      <c r="A2154" s="430" t="s">
        <v>3747</v>
      </c>
      <c r="B2154" s="431" t="s">
        <v>4032</v>
      </c>
      <c r="C2154" s="432" t="s">
        <v>3889</v>
      </c>
      <c r="D2154" s="433" t="s">
        <v>4056</v>
      </c>
      <c r="E2154" s="432" t="s">
        <v>388</v>
      </c>
      <c r="F2154" s="433" t="s">
        <v>4075</v>
      </c>
      <c r="G2154" s="432" t="s">
        <v>1764</v>
      </c>
      <c r="H2154" s="432" t="s">
        <v>1986</v>
      </c>
      <c r="I2154" s="432" t="s">
        <v>1987</v>
      </c>
      <c r="J2154" s="432" t="s">
        <v>1988</v>
      </c>
      <c r="K2154" s="432" t="s">
        <v>1989</v>
      </c>
      <c r="L2154" s="434">
        <v>148.74319717479892</v>
      </c>
      <c r="M2154" s="434">
        <v>104</v>
      </c>
      <c r="N2154" s="435">
        <v>15469.292506179088</v>
      </c>
    </row>
    <row r="2155" spans="1:14" ht="14.4" customHeight="1" x14ac:dyDescent="0.3">
      <c r="A2155" s="430" t="s">
        <v>3747</v>
      </c>
      <c r="B2155" s="431" t="s">
        <v>4032</v>
      </c>
      <c r="C2155" s="432" t="s">
        <v>3889</v>
      </c>
      <c r="D2155" s="433" t="s">
        <v>4056</v>
      </c>
      <c r="E2155" s="432" t="s">
        <v>388</v>
      </c>
      <c r="F2155" s="433" t="s">
        <v>4075</v>
      </c>
      <c r="G2155" s="432" t="s">
        <v>1764</v>
      </c>
      <c r="H2155" s="432" t="s">
        <v>3558</v>
      </c>
      <c r="I2155" s="432" t="s">
        <v>3559</v>
      </c>
      <c r="J2155" s="432" t="s">
        <v>3560</v>
      </c>
      <c r="K2155" s="432" t="s">
        <v>3561</v>
      </c>
      <c r="L2155" s="434">
        <v>959.52222222222269</v>
      </c>
      <c r="M2155" s="434">
        <v>9</v>
      </c>
      <c r="N2155" s="435">
        <v>8635.7000000000044</v>
      </c>
    </row>
    <row r="2156" spans="1:14" ht="14.4" customHeight="1" x14ac:dyDescent="0.3">
      <c r="A2156" s="430" t="s">
        <v>3747</v>
      </c>
      <c r="B2156" s="431" t="s">
        <v>4032</v>
      </c>
      <c r="C2156" s="432" t="s">
        <v>3889</v>
      </c>
      <c r="D2156" s="433" t="s">
        <v>4056</v>
      </c>
      <c r="E2156" s="432" t="s">
        <v>388</v>
      </c>
      <c r="F2156" s="433" t="s">
        <v>4075</v>
      </c>
      <c r="G2156" s="432" t="s">
        <v>1764</v>
      </c>
      <c r="H2156" s="432" t="s">
        <v>3950</v>
      </c>
      <c r="I2156" s="432" t="s">
        <v>3951</v>
      </c>
      <c r="J2156" s="432" t="s">
        <v>3952</v>
      </c>
      <c r="K2156" s="432" t="s">
        <v>3953</v>
      </c>
      <c r="L2156" s="434">
        <v>83.889233987784991</v>
      </c>
      <c r="M2156" s="434">
        <v>44</v>
      </c>
      <c r="N2156" s="435">
        <v>3691.1262954625395</v>
      </c>
    </row>
    <row r="2157" spans="1:14" ht="14.4" customHeight="1" x14ac:dyDescent="0.3">
      <c r="A2157" s="430" t="s">
        <v>3747</v>
      </c>
      <c r="B2157" s="431" t="s">
        <v>4032</v>
      </c>
      <c r="C2157" s="432" t="s">
        <v>3889</v>
      </c>
      <c r="D2157" s="433" t="s">
        <v>4056</v>
      </c>
      <c r="E2157" s="432" t="s">
        <v>388</v>
      </c>
      <c r="F2157" s="433" t="s">
        <v>4075</v>
      </c>
      <c r="G2157" s="432" t="s">
        <v>1764</v>
      </c>
      <c r="H2157" s="432" t="s">
        <v>2691</v>
      </c>
      <c r="I2157" s="432" t="s">
        <v>2691</v>
      </c>
      <c r="J2157" s="432" t="s">
        <v>2692</v>
      </c>
      <c r="K2157" s="432" t="s">
        <v>2693</v>
      </c>
      <c r="L2157" s="434">
        <v>273.89999999999998</v>
      </c>
      <c r="M2157" s="434">
        <v>4</v>
      </c>
      <c r="N2157" s="435">
        <v>1095.5999999999999</v>
      </c>
    </row>
    <row r="2158" spans="1:14" ht="14.4" customHeight="1" x14ac:dyDescent="0.3">
      <c r="A2158" s="430" t="s">
        <v>3747</v>
      </c>
      <c r="B2158" s="431" t="s">
        <v>4032</v>
      </c>
      <c r="C2158" s="432" t="s">
        <v>3889</v>
      </c>
      <c r="D2158" s="433" t="s">
        <v>4056</v>
      </c>
      <c r="E2158" s="432" t="s">
        <v>388</v>
      </c>
      <c r="F2158" s="433" t="s">
        <v>4075</v>
      </c>
      <c r="G2158" s="432" t="s">
        <v>1764</v>
      </c>
      <c r="H2158" s="432" t="s">
        <v>3862</v>
      </c>
      <c r="I2158" s="432" t="s">
        <v>3862</v>
      </c>
      <c r="J2158" s="432" t="s">
        <v>3863</v>
      </c>
      <c r="K2158" s="432" t="s">
        <v>3864</v>
      </c>
      <c r="L2158" s="434">
        <v>57.699515632061953</v>
      </c>
      <c r="M2158" s="434">
        <v>18</v>
      </c>
      <c r="N2158" s="435">
        <v>1038.5912813771151</v>
      </c>
    </row>
    <row r="2159" spans="1:14" ht="14.4" customHeight="1" x14ac:dyDescent="0.3">
      <c r="A2159" s="430" t="s">
        <v>3747</v>
      </c>
      <c r="B2159" s="431" t="s">
        <v>4032</v>
      </c>
      <c r="C2159" s="432" t="s">
        <v>3889</v>
      </c>
      <c r="D2159" s="433" t="s">
        <v>4056</v>
      </c>
      <c r="E2159" s="432" t="s">
        <v>388</v>
      </c>
      <c r="F2159" s="433" t="s">
        <v>4075</v>
      </c>
      <c r="G2159" s="432" t="s">
        <v>1764</v>
      </c>
      <c r="H2159" s="432" t="s">
        <v>2055</v>
      </c>
      <c r="I2159" s="432" t="s">
        <v>2055</v>
      </c>
      <c r="J2159" s="432" t="s">
        <v>2056</v>
      </c>
      <c r="K2159" s="432" t="s">
        <v>2057</v>
      </c>
      <c r="L2159" s="434">
        <v>67.742774247052949</v>
      </c>
      <c r="M2159" s="434">
        <v>227</v>
      </c>
      <c r="N2159" s="435">
        <v>15377.609754081021</v>
      </c>
    </row>
    <row r="2160" spans="1:14" ht="14.4" customHeight="1" x14ac:dyDescent="0.3">
      <c r="A2160" s="430" t="s">
        <v>3747</v>
      </c>
      <c r="B2160" s="431" t="s">
        <v>4032</v>
      </c>
      <c r="C2160" s="432" t="s">
        <v>3889</v>
      </c>
      <c r="D2160" s="433" t="s">
        <v>4056</v>
      </c>
      <c r="E2160" s="432" t="s">
        <v>388</v>
      </c>
      <c r="F2160" s="433" t="s">
        <v>4075</v>
      </c>
      <c r="G2160" s="432" t="s">
        <v>1764</v>
      </c>
      <c r="H2160" s="432" t="s">
        <v>2077</v>
      </c>
      <c r="I2160" s="432" t="s">
        <v>2077</v>
      </c>
      <c r="J2160" s="432" t="s">
        <v>2078</v>
      </c>
      <c r="K2160" s="432" t="s">
        <v>2079</v>
      </c>
      <c r="L2160" s="434">
        <v>49.369999999999983</v>
      </c>
      <c r="M2160" s="434">
        <v>6</v>
      </c>
      <c r="N2160" s="435">
        <v>296.21999999999991</v>
      </c>
    </row>
    <row r="2161" spans="1:14" ht="14.4" customHeight="1" x14ac:dyDescent="0.3">
      <c r="A2161" s="430" t="s">
        <v>3747</v>
      </c>
      <c r="B2161" s="431" t="s">
        <v>4032</v>
      </c>
      <c r="C2161" s="432" t="s">
        <v>3889</v>
      </c>
      <c r="D2161" s="433" t="s">
        <v>4056</v>
      </c>
      <c r="E2161" s="432" t="s">
        <v>388</v>
      </c>
      <c r="F2161" s="433" t="s">
        <v>4075</v>
      </c>
      <c r="G2161" s="432" t="s">
        <v>1764</v>
      </c>
      <c r="H2161" s="432" t="s">
        <v>2080</v>
      </c>
      <c r="I2161" s="432" t="s">
        <v>2080</v>
      </c>
      <c r="J2161" s="432" t="s">
        <v>2081</v>
      </c>
      <c r="K2161" s="432" t="s">
        <v>2082</v>
      </c>
      <c r="L2161" s="434">
        <v>67.91</v>
      </c>
      <c r="M2161" s="434">
        <v>1</v>
      </c>
      <c r="N2161" s="435">
        <v>67.91</v>
      </c>
    </row>
    <row r="2162" spans="1:14" ht="14.4" customHeight="1" x14ac:dyDescent="0.3">
      <c r="A2162" s="430" t="s">
        <v>3747</v>
      </c>
      <c r="B2162" s="431" t="s">
        <v>4032</v>
      </c>
      <c r="C2162" s="432" t="s">
        <v>3889</v>
      </c>
      <c r="D2162" s="433" t="s">
        <v>4056</v>
      </c>
      <c r="E2162" s="432" t="s">
        <v>388</v>
      </c>
      <c r="F2162" s="433" t="s">
        <v>4075</v>
      </c>
      <c r="G2162" s="432" t="s">
        <v>1764</v>
      </c>
      <c r="H2162" s="432" t="s">
        <v>2697</v>
      </c>
      <c r="I2162" s="432" t="s">
        <v>2697</v>
      </c>
      <c r="J2162" s="432" t="s">
        <v>2081</v>
      </c>
      <c r="K2162" s="432" t="s">
        <v>2698</v>
      </c>
      <c r="L2162" s="434">
        <v>129.65181818181819</v>
      </c>
      <c r="M2162" s="434">
        <v>11</v>
      </c>
      <c r="N2162" s="435">
        <v>1426.17</v>
      </c>
    </row>
    <row r="2163" spans="1:14" ht="14.4" customHeight="1" x14ac:dyDescent="0.3">
      <c r="A2163" s="430" t="s">
        <v>3747</v>
      </c>
      <c r="B2163" s="431" t="s">
        <v>4032</v>
      </c>
      <c r="C2163" s="432" t="s">
        <v>3889</v>
      </c>
      <c r="D2163" s="433" t="s">
        <v>4056</v>
      </c>
      <c r="E2163" s="432" t="s">
        <v>559</v>
      </c>
      <c r="F2163" s="433" t="s">
        <v>4076</v>
      </c>
      <c r="G2163" s="432" t="s">
        <v>381</v>
      </c>
      <c r="H2163" s="432" t="s">
        <v>2128</v>
      </c>
      <c r="I2163" s="432" t="s">
        <v>2128</v>
      </c>
      <c r="J2163" s="432" t="s">
        <v>2129</v>
      </c>
      <c r="K2163" s="432" t="s">
        <v>2130</v>
      </c>
      <c r="L2163" s="434">
        <v>57.989999999999995</v>
      </c>
      <c r="M2163" s="434">
        <v>1</v>
      </c>
      <c r="N2163" s="435">
        <v>57.989999999999995</v>
      </c>
    </row>
    <row r="2164" spans="1:14" ht="14.4" customHeight="1" x14ac:dyDescent="0.3">
      <c r="A2164" s="430" t="s">
        <v>3747</v>
      </c>
      <c r="B2164" s="431" t="s">
        <v>4032</v>
      </c>
      <c r="C2164" s="432" t="s">
        <v>3889</v>
      </c>
      <c r="D2164" s="433" t="s">
        <v>4056</v>
      </c>
      <c r="E2164" s="432" t="s">
        <v>559</v>
      </c>
      <c r="F2164" s="433" t="s">
        <v>4076</v>
      </c>
      <c r="G2164" s="432" t="s">
        <v>381</v>
      </c>
      <c r="H2164" s="432" t="s">
        <v>2745</v>
      </c>
      <c r="I2164" s="432" t="s">
        <v>2746</v>
      </c>
      <c r="J2164" s="432" t="s">
        <v>2747</v>
      </c>
      <c r="K2164" s="432" t="s">
        <v>2748</v>
      </c>
      <c r="L2164" s="434">
        <v>25.630000000000003</v>
      </c>
      <c r="M2164" s="434">
        <v>2</v>
      </c>
      <c r="N2164" s="435">
        <v>51.260000000000005</v>
      </c>
    </row>
    <row r="2165" spans="1:14" ht="14.4" customHeight="1" x14ac:dyDescent="0.3">
      <c r="A2165" s="430" t="s">
        <v>3747</v>
      </c>
      <c r="B2165" s="431" t="s">
        <v>4032</v>
      </c>
      <c r="C2165" s="432" t="s">
        <v>3889</v>
      </c>
      <c r="D2165" s="433" t="s">
        <v>4056</v>
      </c>
      <c r="E2165" s="432" t="s">
        <v>559</v>
      </c>
      <c r="F2165" s="433" t="s">
        <v>4076</v>
      </c>
      <c r="G2165" s="432" t="s">
        <v>381</v>
      </c>
      <c r="H2165" s="432" t="s">
        <v>2139</v>
      </c>
      <c r="I2165" s="432" t="s">
        <v>2140</v>
      </c>
      <c r="J2165" s="432" t="s">
        <v>2141</v>
      </c>
      <c r="K2165" s="432" t="s">
        <v>2142</v>
      </c>
      <c r="L2165" s="434">
        <v>23.532935779816512</v>
      </c>
      <c r="M2165" s="434">
        <v>109</v>
      </c>
      <c r="N2165" s="435">
        <v>2565.0899999999997</v>
      </c>
    </row>
    <row r="2166" spans="1:14" ht="14.4" customHeight="1" x14ac:dyDescent="0.3">
      <c r="A2166" s="430" t="s">
        <v>3747</v>
      </c>
      <c r="B2166" s="431" t="s">
        <v>4032</v>
      </c>
      <c r="C2166" s="432" t="s">
        <v>3889</v>
      </c>
      <c r="D2166" s="433" t="s">
        <v>4056</v>
      </c>
      <c r="E2166" s="432" t="s">
        <v>559</v>
      </c>
      <c r="F2166" s="433" t="s">
        <v>4076</v>
      </c>
      <c r="G2166" s="432" t="s">
        <v>381</v>
      </c>
      <c r="H2166" s="432" t="s">
        <v>3648</v>
      </c>
      <c r="I2166" s="432" t="s">
        <v>3648</v>
      </c>
      <c r="J2166" s="432" t="s">
        <v>3649</v>
      </c>
      <c r="K2166" s="432" t="s">
        <v>2238</v>
      </c>
      <c r="L2166" s="434">
        <v>264</v>
      </c>
      <c r="M2166" s="434">
        <v>0.5</v>
      </c>
      <c r="N2166" s="435">
        <v>132</v>
      </c>
    </row>
    <row r="2167" spans="1:14" ht="14.4" customHeight="1" x14ac:dyDescent="0.3">
      <c r="A2167" s="430" t="s">
        <v>3747</v>
      </c>
      <c r="B2167" s="431" t="s">
        <v>4032</v>
      </c>
      <c r="C2167" s="432" t="s">
        <v>3889</v>
      </c>
      <c r="D2167" s="433" t="s">
        <v>4056</v>
      </c>
      <c r="E2167" s="432" t="s">
        <v>559</v>
      </c>
      <c r="F2167" s="433" t="s">
        <v>4076</v>
      </c>
      <c r="G2167" s="432" t="s">
        <v>381</v>
      </c>
      <c r="H2167" s="432" t="s">
        <v>2158</v>
      </c>
      <c r="I2167" s="432" t="s">
        <v>2159</v>
      </c>
      <c r="J2167" s="432" t="s">
        <v>2160</v>
      </c>
      <c r="K2167" s="432" t="s">
        <v>2161</v>
      </c>
      <c r="L2167" s="434">
        <v>156.65218438538204</v>
      </c>
      <c r="M2167" s="434">
        <v>43</v>
      </c>
      <c r="N2167" s="435">
        <v>6736.0439285714283</v>
      </c>
    </row>
    <row r="2168" spans="1:14" ht="14.4" customHeight="1" x14ac:dyDescent="0.3">
      <c r="A2168" s="430" t="s">
        <v>3747</v>
      </c>
      <c r="B2168" s="431" t="s">
        <v>4032</v>
      </c>
      <c r="C2168" s="432" t="s">
        <v>3889</v>
      </c>
      <c r="D2168" s="433" t="s">
        <v>4056</v>
      </c>
      <c r="E2168" s="432" t="s">
        <v>559</v>
      </c>
      <c r="F2168" s="433" t="s">
        <v>4076</v>
      </c>
      <c r="G2168" s="432" t="s">
        <v>381</v>
      </c>
      <c r="H2168" s="432" t="s">
        <v>2757</v>
      </c>
      <c r="I2168" s="432" t="s">
        <v>2758</v>
      </c>
      <c r="J2168" s="432" t="s">
        <v>2759</v>
      </c>
      <c r="K2168" s="432" t="s">
        <v>2760</v>
      </c>
      <c r="L2168" s="434">
        <v>594</v>
      </c>
      <c r="M2168" s="434">
        <v>0.25</v>
      </c>
      <c r="N2168" s="435">
        <v>148.5</v>
      </c>
    </row>
    <row r="2169" spans="1:14" ht="14.4" customHeight="1" x14ac:dyDescent="0.3">
      <c r="A2169" s="430" t="s">
        <v>3747</v>
      </c>
      <c r="B2169" s="431" t="s">
        <v>4032</v>
      </c>
      <c r="C2169" s="432" t="s">
        <v>3889</v>
      </c>
      <c r="D2169" s="433" t="s">
        <v>4056</v>
      </c>
      <c r="E2169" s="432" t="s">
        <v>559</v>
      </c>
      <c r="F2169" s="433" t="s">
        <v>4076</v>
      </c>
      <c r="G2169" s="432" t="s">
        <v>381</v>
      </c>
      <c r="H2169" s="432" t="s">
        <v>3870</v>
      </c>
      <c r="I2169" s="432" t="s">
        <v>3871</v>
      </c>
      <c r="J2169" s="432" t="s">
        <v>566</v>
      </c>
      <c r="K2169" s="432" t="s">
        <v>3872</v>
      </c>
      <c r="L2169" s="434">
        <v>238.17000000000007</v>
      </c>
      <c r="M2169" s="434">
        <v>7</v>
      </c>
      <c r="N2169" s="435">
        <v>1667.1900000000005</v>
      </c>
    </row>
    <row r="2170" spans="1:14" ht="14.4" customHeight="1" x14ac:dyDescent="0.3">
      <c r="A2170" s="430" t="s">
        <v>3747</v>
      </c>
      <c r="B2170" s="431" t="s">
        <v>4032</v>
      </c>
      <c r="C2170" s="432" t="s">
        <v>3889</v>
      </c>
      <c r="D2170" s="433" t="s">
        <v>4056</v>
      </c>
      <c r="E2170" s="432" t="s">
        <v>559</v>
      </c>
      <c r="F2170" s="433" t="s">
        <v>4076</v>
      </c>
      <c r="G2170" s="432" t="s">
        <v>381</v>
      </c>
      <c r="H2170" s="432" t="s">
        <v>578</v>
      </c>
      <c r="I2170" s="432" t="s">
        <v>579</v>
      </c>
      <c r="J2170" s="432" t="s">
        <v>580</v>
      </c>
      <c r="K2170" s="432" t="s">
        <v>581</v>
      </c>
      <c r="L2170" s="434">
        <v>44.15</v>
      </c>
      <c r="M2170" s="434">
        <v>2</v>
      </c>
      <c r="N2170" s="435">
        <v>88.3</v>
      </c>
    </row>
    <row r="2171" spans="1:14" ht="14.4" customHeight="1" x14ac:dyDescent="0.3">
      <c r="A2171" s="430" t="s">
        <v>3747</v>
      </c>
      <c r="B2171" s="431" t="s">
        <v>4032</v>
      </c>
      <c r="C2171" s="432" t="s">
        <v>3889</v>
      </c>
      <c r="D2171" s="433" t="s">
        <v>4056</v>
      </c>
      <c r="E2171" s="432" t="s">
        <v>559</v>
      </c>
      <c r="F2171" s="433" t="s">
        <v>4076</v>
      </c>
      <c r="G2171" s="432" t="s">
        <v>381</v>
      </c>
      <c r="H2171" s="432" t="s">
        <v>2196</v>
      </c>
      <c r="I2171" s="432" t="s">
        <v>2196</v>
      </c>
      <c r="J2171" s="432" t="s">
        <v>2197</v>
      </c>
      <c r="K2171" s="432" t="s">
        <v>2198</v>
      </c>
      <c r="L2171" s="434">
        <v>462</v>
      </c>
      <c r="M2171" s="434">
        <v>3.2000000000000006</v>
      </c>
      <c r="N2171" s="435">
        <v>1478.4000000000003</v>
      </c>
    </row>
    <row r="2172" spans="1:14" ht="14.4" customHeight="1" x14ac:dyDescent="0.3">
      <c r="A2172" s="430" t="s">
        <v>3747</v>
      </c>
      <c r="B2172" s="431" t="s">
        <v>4032</v>
      </c>
      <c r="C2172" s="432" t="s">
        <v>3889</v>
      </c>
      <c r="D2172" s="433" t="s">
        <v>4056</v>
      </c>
      <c r="E2172" s="432" t="s">
        <v>559</v>
      </c>
      <c r="F2172" s="433" t="s">
        <v>4076</v>
      </c>
      <c r="G2172" s="432" t="s">
        <v>381</v>
      </c>
      <c r="H2172" s="432" t="s">
        <v>3693</v>
      </c>
      <c r="I2172" s="432" t="s">
        <v>3693</v>
      </c>
      <c r="J2172" s="432" t="s">
        <v>2254</v>
      </c>
      <c r="K2172" s="432" t="s">
        <v>3258</v>
      </c>
      <c r="L2172" s="434">
        <v>30.493333333333336</v>
      </c>
      <c r="M2172" s="434">
        <v>15</v>
      </c>
      <c r="N2172" s="435">
        <v>457.40000000000003</v>
      </c>
    </row>
    <row r="2173" spans="1:14" ht="14.4" customHeight="1" x14ac:dyDescent="0.3">
      <c r="A2173" s="430" t="s">
        <v>3747</v>
      </c>
      <c r="B2173" s="431" t="s">
        <v>4032</v>
      </c>
      <c r="C2173" s="432" t="s">
        <v>3889</v>
      </c>
      <c r="D2173" s="433" t="s">
        <v>4056</v>
      </c>
      <c r="E2173" s="432" t="s">
        <v>559</v>
      </c>
      <c r="F2173" s="433" t="s">
        <v>4076</v>
      </c>
      <c r="G2173" s="432" t="s">
        <v>381</v>
      </c>
      <c r="H2173" s="432" t="s">
        <v>2208</v>
      </c>
      <c r="I2173" s="432" t="s">
        <v>2208</v>
      </c>
      <c r="J2173" s="432" t="s">
        <v>2209</v>
      </c>
      <c r="K2173" s="432" t="s">
        <v>2210</v>
      </c>
      <c r="L2173" s="434">
        <v>460.21</v>
      </c>
      <c r="M2173" s="434">
        <v>3</v>
      </c>
      <c r="N2173" s="435">
        <v>1380.6299999999999</v>
      </c>
    </row>
    <row r="2174" spans="1:14" ht="14.4" customHeight="1" x14ac:dyDescent="0.3">
      <c r="A2174" s="430" t="s">
        <v>3747</v>
      </c>
      <c r="B2174" s="431" t="s">
        <v>4032</v>
      </c>
      <c r="C2174" s="432" t="s">
        <v>3889</v>
      </c>
      <c r="D2174" s="433" t="s">
        <v>4056</v>
      </c>
      <c r="E2174" s="432" t="s">
        <v>559</v>
      </c>
      <c r="F2174" s="433" t="s">
        <v>4076</v>
      </c>
      <c r="G2174" s="432" t="s">
        <v>381</v>
      </c>
      <c r="H2174" s="432" t="s">
        <v>2220</v>
      </c>
      <c r="I2174" s="432" t="s">
        <v>2221</v>
      </c>
      <c r="J2174" s="432" t="s">
        <v>2222</v>
      </c>
      <c r="K2174" s="432" t="s">
        <v>2223</v>
      </c>
      <c r="L2174" s="434">
        <v>264</v>
      </c>
      <c r="M2174" s="434">
        <v>0.5</v>
      </c>
      <c r="N2174" s="435">
        <v>132</v>
      </c>
    </row>
    <row r="2175" spans="1:14" ht="14.4" customHeight="1" x14ac:dyDescent="0.3">
      <c r="A2175" s="430" t="s">
        <v>3747</v>
      </c>
      <c r="B2175" s="431" t="s">
        <v>4032</v>
      </c>
      <c r="C2175" s="432" t="s">
        <v>3889</v>
      </c>
      <c r="D2175" s="433" t="s">
        <v>4056</v>
      </c>
      <c r="E2175" s="432" t="s">
        <v>559</v>
      </c>
      <c r="F2175" s="433" t="s">
        <v>4076</v>
      </c>
      <c r="G2175" s="432" t="s">
        <v>381</v>
      </c>
      <c r="H2175" s="432" t="s">
        <v>2253</v>
      </c>
      <c r="I2175" s="432" t="s">
        <v>2253</v>
      </c>
      <c r="J2175" s="432" t="s">
        <v>2254</v>
      </c>
      <c r="K2175" s="432" t="s">
        <v>2255</v>
      </c>
      <c r="L2175" s="434">
        <v>316.02384615384614</v>
      </c>
      <c r="M2175" s="434">
        <v>1.3</v>
      </c>
      <c r="N2175" s="435">
        <v>410.83099999999996</v>
      </c>
    </row>
    <row r="2176" spans="1:14" ht="14.4" customHeight="1" x14ac:dyDescent="0.3">
      <c r="A2176" s="430" t="s">
        <v>3747</v>
      </c>
      <c r="B2176" s="431" t="s">
        <v>4032</v>
      </c>
      <c r="C2176" s="432" t="s">
        <v>3889</v>
      </c>
      <c r="D2176" s="433" t="s">
        <v>4056</v>
      </c>
      <c r="E2176" s="432" t="s">
        <v>2311</v>
      </c>
      <c r="F2176" s="433" t="s">
        <v>4080</v>
      </c>
      <c r="G2176" s="432"/>
      <c r="H2176" s="432"/>
      <c r="I2176" s="432" t="s">
        <v>2785</v>
      </c>
      <c r="J2176" s="432" t="s">
        <v>2786</v>
      </c>
      <c r="K2176" s="432"/>
      <c r="L2176" s="434">
        <v>1113.0960958904111</v>
      </c>
      <c r="M2176" s="434">
        <v>292</v>
      </c>
      <c r="N2176" s="435">
        <v>325024.06000000006</v>
      </c>
    </row>
    <row r="2177" spans="1:14" ht="14.4" customHeight="1" x14ac:dyDescent="0.3">
      <c r="A2177" s="430" t="s">
        <v>3747</v>
      </c>
      <c r="B2177" s="431" t="s">
        <v>4032</v>
      </c>
      <c r="C2177" s="432" t="s">
        <v>3889</v>
      </c>
      <c r="D2177" s="433" t="s">
        <v>4056</v>
      </c>
      <c r="E2177" s="432" t="s">
        <v>2311</v>
      </c>
      <c r="F2177" s="433" t="s">
        <v>4080</v>
      </c>
      <c r="G2177" s="432"/>
      <c r="H2177" s="432"/>
      <c r="I2177" s="432" t="s">
        <v>2790</v>
      </c>
      <c r="J2177" s="432" t="s">
        <v>2791</v>
      </c>
      <c r="K2177" s="432"/>
      <c r="L2177" s="434">
        <v>283.58922155688617</v>
      </c>
      <c r="M2177" s="434">
        <v>167</v>
      </c>
      <c r="N2177" s="435">
        <v>47359.399999999994</v>
      </c>
    </row>
    <row r="2178" spans="1:14" ht="14.4" customHeight="1" x14ac:dyDescent="0.3">
      <c r="A2178" s="430" t="s">
        <v>3747</v>
      </c>
      <c r="B2178" s="431" t="s">
        <v>4032</v>
      </c>
      <c r="C2178" s="432" t="s">
        <v>3889</v>
      </c>
      <c r="D2178" s="433" t="s">
        <v>4056</v>
      </c>
      <c r="E2178" s="432" t="s">
        <v>3713</v>
      </c>
      <c r="F2178" s="433" t="s">
        <v>4083</v>
      </c>
      <c r="G2178" s="432"/>
      <c r="H2178" s="432"/>
      <c r="I2178" s="432" t="s">
        <v>3714</v>
      </c>
      <c r="J2178" s="432" t="s">
        <v>3715</v>
      </c>
      <c r="K2178" s="432"/>
      <c r="L2178" s="434">
        <v>0</v>
      </c>
      <c r="M2178" s="434">
        <v>4</v>
      </c>
      <c r="N2178" s="435">
        <v>0</v>
      </c>
    </row>
    <row r="2179" spans="1:14" ht="14.4" customHeight="1" x14ac:dyDescent="0.3">
      <c r="A2179" s="430" t="s">
        <v>3747</v>
      </c>
      <c r="B2179" s="431" t="s">
        <v>4032</v>
      </c>
      <c r="C2179" s="432" t="s">
        <v>3889</v>
      </c>
      <c r="D2179" s="433" t="s">
        <v>4056</v>
      </c>
      <c r="E2179" s="432" t="s">
        <v>3713</v>
      </c>
      <c r="F2179" s="433" t="s">
        <v>4083</v>
      </c>
      <c r="G2179" s="432"/>
      <c r="H2179" s="432"/>
      <c r="I2179" s="432" t="s">
        <v>3954</v>
      </c>
      <c r="J2179" s="432" t="s">
        <v>3955</v>
      </c>
      <c r="K2179" s="432"/>
      <c r="L2179" s="434">
        <v>20462.240000000002</v>
      </c>
      <c r="M2179" s="434">
        <v>6</v>
      </c>
      <c r="N2179" s="435">
        <v>122773.44</v>
      </c>
    </row>
    <row r="2180" spans="1:14" ht="14.4" customHeight="1" x14ac:dyDescent="0.3">
      <c r="A2180" s="430" t="s">
        <v>3956</v>
      </c>
      <c r="B2180" s="431" t="s">
        <v>4033</v>
      </c>
      <c r="C2180" s="432" t="s">
        <v>3957</v>
      </c>
      <c r="D2180" s="433" t="s">
        <v>4057</v>
      </c>
      <c r="E2180" s="432" t="s">
        <v>388</v>
      </c>
      <c r="F2180" s="433" t="s">
        <v>4075</v>
      </c>
      <c r="G2180" s="432" t="s">
        <v>381</v>
      </c>
      <c r="H2180" s="432" t="s">
        <v>3958</v>
      </c>
      <c r="I2180" s="432" t="s">
        <v>3959</v>
      </c>
      <c r="J2180" s="432" t="s">
        <v>3960</v>
      </c>
      <c r="K2180" s="432" t="s">
        <v>3961</v>
      </c>
      <c r="L2180" s="434">
        <v>8.5800353658422583</v>
      </c>
      <c r="M2180" s="434">
        <v>16</v>
      </c>
      <c r="N2180" s="435">
        <v>137.28056585347613</v>
      </c>
    </row>
    <row r="2181" spans="1:14" ht="14.4" customHeight="1" x14ac:dyDescent="0.3">
      <c r="A2181" s="430" t="s">
        <v>3956</v>
      </c>
      <c r="B2181" s="431" t="s">
        <v>4033</v>
      </c>
      <c r="C2181" s="432" t="s">
        <v>3957</v>
      </c>
      <c r="D2181" s="433" t="s">
        <v>4057</v>
      </c>
      <c r="E2181" s="432" t="s">
        <v>388</v>
      </c>
      <c r="F2181" s="433" t="s">
        <v>4075</v>
      </c>
      <c r="G2181" s="432" t="s">
        <v>381</v>
      </c>
      <c r="H2181" s="432" t="s">
        <v>3962</v>
      </c>
      <c r="I2181" s="432" t="s">
        <v>3963</v>
      </c>
      <c r="J2181" s="432" t="s">
        <v>3964</v>
      </c>
      <c r="K2181" s="432" t="s">
        <v>3965</v>
      </c>
      <c r="L2181" s="434">
        <v>9.2949385625140746</v>
      </c>
      <c r="M2181" s="434">
        <v>35</v>
      </c>
      <c r="N2181" s="435">
        <v>325.32284968799263</v>
      </c>
    </row>
    <row r="2182" spans="1:14" ht="14.4" customHeight="1" x14ac:dyDescent="0.3">
      <c r="A2182" s="430" t="s">
        <v>3956</v>
      </c>
      <c r="B2182" s="431" t="s">
        <v>4033</v>
      </c>
      <c r="C2182" s="432" t="s">
        <v>3957</v>
      </c>
      <c r="D2182" s="433" t="s">
        <v>4057</v>
      </c>
      <c r="E2182" s="432" t="s">
        <v>388</v>
      </c>
      <c r="F2182" s="433" t="s">
        <v>4075</v>
      </c>
      <c r="G2182" s="432" t="s">
        <v>381</v>
      </c>
      <c r="H2182" s="432" t="s">
        <v>3966</v>
      </c>
      <c r="I2182" s="432" t="s">
        <v>3967</v>
      </c>
      <c r="J2182" s="432" t="s">
        <v>3968</v>
      </c>
      <c r="K2182" s="432" t="s">
        <v>3969</v>
      </c>
      <c r="L2182" s="434">
        <v>14.299917985637842</v>
      </c>
      <c r="M2182" s="434">
        <v>5</v>
      </c>
      <c r="N2182" s="435">
        <v>71.499589928189209</v>
      </c>
    </row>
    <row r="2183" spans="1:14" ht="14.4" customHeight="1" x14ac:dyDescent="0.3">
      <c r="A2183" s="430" t="s">
        <v>3956</v>
      </c>
      <c r="B2183" s="431" t="s">
        <v>4033</v>
      </c>
      <c r="C2183" s="432" t="s">
        <v>3957</v>
      </c>
      <c r="D2183" s="433" t="s">
        <v>4057</v>
      </c>
      <c r="E2183" s="432" t="s">
        <v>388</v>
      </c>
      <c r="F2183" s="433" t="s">
        <v>4075</v>
      </c>
      <c r="G2183" s="432" t="s">
        <v>381</v>
      </c>
      <c r="H2183" s="432" t="s">
        <v>3970</v>
      </c>
      <c r="I2183" s="432" t="s">
        <v>3971</v>
      </c>
      <c r="J2183" s="432" t="s">
        <v>3972</v>
      </c>
      <c r="K2183" s="432" t="s">
        <v>3973</v>
      </c>
      <c r="L2183" s="434">
        <v>9.3497689131462458</v>
      </c>
      <c r="M2183" s="434">
        <v>11</v>
      </c>
      <c r="N2183" s="435">
        <v>102.8474580446087</v>
      </c>
    </row>
    <row r="2184" spans="1:14" ht="14.4" customHeight="1" x14ac:dyDescent="0.3">
      <c r="A2184" s="430" t="s">
        <v>3956</v>
      </c>
      <c r="B2184" s="431" t="s">
        <v>4033</v>
      </c>
      <c r="C2184" s="432" t="s">
        <v>3957</v>
      </c>
      <c r="D2184" s="433" t="s">
        <v>4057</v>
      </c>
      <c r="E2184" s="432" t="s">
        <v>388</v>
      </c>
      <c r="F2184" s="433" t="s">
        <v>4075</v>
      </c>
      <c r="G2184" s="432" t="s">
        <v>381</v>
      </c>
      <c r="H2184" s="432" t="s">
        <v>3974</v>
      </c>
      <c r="I2184" s="432" t="s">
        <v>3975</v>
      </c>
      <c r="J2184" s="432" t="s">
        <v>3976</v>
      </c>
      <c r="K2184" s="432" t="s">
        <v>3977</v>
      </c>
      <c r="L2184" s="434">
        <v>11.109998602725211</v>
      </c>
      <c r="M2184" s="434">
        <v>26</v>
      </c>
      <c r="N2184" s="435">
        <v>288.85996367085551</v>
      </c>
    </row>
    <row r="2185" spans="1:14" ht="14.4" customHeight="1" x14ac:dyDescent="0.3">
      <c r="A2185" s="430" t="s">
        <v>3956</v>
      </c>
      <c r="B2185" s="431" t="s">
        <v>4033</v>
      </c>
      <c r="C2185" s="432" t="s">
        <v>3957</v>
      </c>
      <c r="D2185" s="433" t="s">
        <v>4057</v>
      </c>
      <c r="E2185" s="432" t="s">
        <v>388</v>
      </c>
      <c r="F2185" s="433" t="s">
        <v>4075</v>
      </c>
      <c r="G2185" s="432" t="s">
        <v>381</v>
      </c>
      <c r="H2185" s="432" t="s">
        <v>3978</v>
      </c>
      <c r="I2185" s="432" t="s">
        <v>3979</v>
      </c>
      <c r="J2185" s="432" t="s">
        <v>3980</v>
      </c>
      <c r="K2185" s="432" t="s">
        <v>3981</v>
      </c>
      <c r="L2185" s="434">
        <v>19.250175817519089</v>
      </c>
      <c r="M2185" s="434">
        <v>7</v>
      </c>
      <c r="N2185" s="435">
        <v>134.75123072263364</v>
      </c>
    </row>
    <row r="2186" spans="1:14" ht="14.4" customHeight="1" x14ac:dyDescent="0.3">
      <c r="A2186" s="430" t="s">
        <v>3982</v>
      </c>
      <c r="B2186" s="431" t="s">
        <v>4034</v>
      </c>
      <c r="C2186" s="432" t="s">
        <v>3983</v>
      </c>
      <c r="D2186" s="433" t="s">
        <v>4058</v>
      </c>
      <c r="E2186" s="432" t="s">
        <v>388</v>
      </c>
      <c r="F2186" s="433" t="s">
        <v>4075</v>
      </c>
      <c r="G2186" s="432" t="s">
        <v>381</v>
      </c>
      <c r="H2186" s="432" t="s">
        <v>436</v>
      </c>
      <c r="I2186" s="432" t="s">
        <v>394</v>
      </c>
      <c r="J2186" s="432" t="s">
        <v>437</v>
      </c>
      <c r="K2186" s="432"/>
      <c r="L2186" s="434">
        <v>46.319999999999993</v>
      </c>
      <c r="M2186" s="434">
        <v>1</v>
      </c>
      <c r="N2186" s="435">
        <v>46.319999999999993</v>
      </c>
    </row>
    <row r="2187" spans="1:14" ht="14.4" customHeight="1" x14ac:dyDescent="0.3">
      <c r="A2187" s="430" t="s">
        <v>3982</v>
      </c>
      <c r="B2187" s="431" t="s">
        <v>4034</v>
      </c>
      <c r="C2187" s="432" t="s">
        <v>3983</v>
      </c>
      <c r="D2187" s="433" t="s">
        <v>4058</v>
      </c>
      <c r="E2187" s="432" t="s">
        <v>388</v>
      </c>
      <c r="F2187" s="433" t="s">
        <v>4075</v>
      </c>
      <c r="G2187" s="432" t="s">
        <v>381</v>
      </c>
      <c r="H2187" s="432" t="s">
        <v>3896</v>
      </c>
      <c r="I2187" s="432" t="s">
        <v>3897</v>
      </c>
      <c r="J2187" s="432" t="s">
        <v>3898</v>
      </c>
      <c r="K2187" s="432" t="s">
        <v>3899</v>
      </c>
      <c r="L2187" s="434">
        <v>0</v>
      </c>
      <c r="M2187" s="434">
        <v>0</v>
      </c>
      <c r="N2187" s="435">
        <v>0</v>
      </c>
    </row>
    <row r="2188" spans="1:14" ht="14.4" customHeight="1" x14ac:dyDescent="0.3">
      <c r="A2188" s="430" t="s">
        <v>3982</v>
      </c>
      <c r="B2188" s="431" t="s">
        <v>4034</v>
      </c>
      <c r="C2188" s="432" t="s">
        <v>3983</v>
      </c>
      <c r="D2188" s="433" t="s">
        <v>4058</v>
      </c>
      <c r="E2188" s="432" t="s">
        <v>388</v>
      </c>
      <c r="F2188" s="433" t="s">
        <v>4075</v>
      </c>
      <c r="G2188" s="432" t="s">
        <v>381</v>
      </c>
      <c r="H2188" s="432" t="s">
        <v>3984</v>
      </c>
      <c r="I2188" s="432" t="s">
        <v>3984</v>
      </c>
      <c r="J2188" s="432" t="s">
        <v>3985</v>
      </c>
      <c r="K2188" s="432" t="s">
        <v>3986</v>
      </c>
      <c r="L2188" s="434">
        <v>111.72</v>
      </c>
      <c r="M2188" s="434">
        <v>1</v>
      </c>
      <c r="N2188" s="435">
        <v>111.72</v>
      </c>
    </row>
    <row r="2189" spans="1:14" ht="14.4" customHeight="1" x14ac:dyDescent="0.3">
      <c r="A2189" s="430" t="s">
        <v>3982</v>
      </c>
      <c r="B2189" s="431" t="s">
        <v>4034</v>
      </c>
      <c r="C2189" s="432" t="s">
        <v>3987</v>
      </c>
      <c r="D2189" s="433" t="s">
        <v>4059</v>
      </c>
      <c r="E2189" s="432" t="s">
        <v>388</v>
      </c>
      <c r="F2189" s="433" t="s">
        <v>4075</v>
      </c>
      <c r="G2189" s="432" t="s">
        <v>381</v>
      </c>
      <c r="H2189" s="432" t="s">
        <v>436</v>
      </c>
      <c r="I2189" s="432" t="s">
        <v>394</v>
      </c>
      <c r="J2189" s="432" t="s">
        <v>437</v>
      </c>
      <c r="K2189" s="432"/>
      <c r="L2189" s="434">
        <v>48.629643708811606</v>
      </c>
      <c r="M2189" s="434">
        <v>1</v>
      </c>
      <c r="N2189" s="435">
        <v>48.629643708811606</v>
      </c>
    </row>
    <row r="2190" spans="1:14" ht="14.4" customHeight="1" x14ac:dyDescent="0.3">
      <c r="A2190" s="430" t="s">
        <v>3982</v>
      </c>
      <c r="B2190" s="431" t="s">
        <v>4034</v>
      </c>
      <c r="C2190" s="432" t="s">
        <v>3987</v>
      </c>
      <c r="D2190" s="433" t="s">
        <v>4059</v>
      </c>
      <c r="E2190" s="432" t="s">
        <v>388</v>
      </c>
      <c r="F2190" s="433" t="s">
        <v>4075</v>
      </c>
      <c r="G2190" s="432" t="s">
        <v>381</v>
      </c>
      <c r="H2190" s="432" t="s">
        <v>3988</v>
      </c>
      <c r="I2190" s="432" t="s">
        <v>3989</v>
      </c>
      <c r="J2190" s="432" t="s">
        <v>498</v>
      </c>
      <c r="K2190" s="432" t="s">
        <v>3990</v>
      </c>
      <c r="L2190" s="434">
        <v>82.39</v>
      </c>
      <c r="M2190" s="434">
        <v>1</v>
      </c>
      <c r="N2190" s="435">
        <v>82.39</v>
      </c>
    </row>
    <row r="2191" spans="1:14" ht="14.4" customHeight="1" x14ac:dyDescent="0.3">
      <c r="A2191" s="430" t="s">
        <v>3982</v>
      </c>
      <c r="B2191" s="431" t="s">
        <v>4034</v>
      </c>
      <c r="C2191" s="432" t="s">
        <v>3987</v>
      </c>
      <c r="D2191" s="433" t="s">
        <v>4059</v>
      </c>
      <c r="E2191" s="432" t="s">
        <v>388</v>
      </c>
      <c r="F2191" s="433" t="s">
        <v>4075</v>
      </c>
      <c r="G2191" s="432" t="s">
        <v>381</v>
      </c>
      <c r="H2191" s="432" t="s">
        <v>393</v>
      </c>
      <c r="I2191" s="432" t="s">
        <v>394</v>
      </c>
      <c r="J2191" s="432" t="s">
        <v>395</v>
      </c>
      <c r="K2191" s="432" t="s">
        <v>396</v>
      </c>
      <c r="L2191" s="434">
        <v>115.43</v>
      </c>
      <c r="M2191" s="434">
        <v>1</v>
      </c>
      <c r="N2191" s="435">
        <v>115.43</v>
      </c>
    </row>
    <row r="2192" spans="1:14" ht="14.4" customHeight="1" x14ac:dyDescent="0.3">
      <c r="A2192" s="430" t="s">
        <v>3982</v>
      </c>
      <c r="B2192" s="431" t="s">
        <v>4034</v>
      </c>
      <c r="C2192" s="432" t="s">
        <v>3991</v>
      </c>
      <c r="D2192" s="433" t="s">
        <v>4060</v>
      </c>
      <c r="E2192" s="432" t="s">
        <v>388</v>
      </c>
      <c r="F2192" s="433" t="s">
        <v>4075</v>
      </c>
      <c r="G2192" s="432" t="s">
        <v>381</v>
      </c>
      <c r="H2192" s="432" t="s">
        <v>1198</v>
      </c>
      <c r="I2192" s="432" t="s">
        <v>1199</v>
      </c>
      <c r="J2192" s="432" t="s">
        <v>1200</v>
      </c>
      <c r="K2192" s="432" t="s">
        <v>1201</v>
      </c>
      <c r="L2192" s="434">
        <v>27.67</v>
      </c>
      <c r="M2192" s="434">
        <v>3</v>
      </c>
      <c r="N2192" s="435">
        <v>83.01</v>
      </c>
    </row>
    <row r="2193" spans="1:14" ht="14.4" customHeight="1" x14ac:dyDescent="0.3">
      <c r="A2193" s="430" t="s">
        <v>3982</v>
      </c>
      <c r="B2193" s="431" t="s">
        <v>4034</v>
      </c>
      <c r="C2193" s="432" t="s">
        <v>3991</v>
      </c>
      <c r="D2193" s="433" t="s">
        <v>4060</v>
      </c>
      <c r="E2193" s="432" t="s">
        <v>388</v>
      </c>
      <c r="F2193" s="433" t="s">
        <v>4075</v>
      </c>
      <c r="G2193" s="432" t="s">
        <v>381</v>
      </c>
      <c r="H2193" s="432" t="s">
        <v>492</v>
      </c>
      <c r="I2193" s="432" t="s">
        <v>493</v>
      </c>
      <c r="J2193" s="432" t="s">
        <v>494</v>
      </c>
      <c r="K2193" s="432" t="s">
        <v>495</v>
      </c>
      <c r="L2193" s="434">
        <v>83.13000000000001</v>
      </c>
      <c r="M2193" s="434">
        <v>3</v>
      </c>
      <c r="N2193" s="435">
        <v>249.39000000000004</v>
      </c>
    </row>
    <row r="2194" spans="1:14" ht="14.4" customHeight="1" x14ac:dyDescent="0.3">
      <c r="A2194" s="430" t="s">
        <v>3982</v>
      </c>
      <c r="B2194" s="431" t="s">
        <v>4034</v>
      </c>
      <c r="C2194" s="432" t="s">
        <v>3991</v>
      </c>
      <c r="D2194" s="433" t="s">
        <v>4060</v>
      </c>
      <c r="E2194" s="432" t="s">
        <v>388</v>
      </c>
      <c r="F2194" s="433" t="s">
        <v>4075</v>
      </c>
      <c r="G2194" s="432" t="s">
        <v>381</v>
      </c>
      <c r="H2194" s="432" t="s">
        <v>393</v>
      </c>
      <c r="I2194" s="432" t="s">
        <v>394</v>
      </c>
      <c r="J2194" s="432" t="s">
        <v>395</v>
      </c>
      <c r="K2194" s="432" t="s">
        <v>396</v>
      </c>
      <c r="L2194" s="434">
        <v>115.43</v>
      </c>
      <c r="M2194" s="434">
        <v>1</v>
      </c>
      <c r="N2194" s="435">
        <v>115.43</v>
      </c>
    </row>
    <row r="2195" spans="1:14" ht="14.4" customHeight="1" x14ac:dyDescent="0.3">
      <c r="A2195" s="430" t="s">
        <v>3982</v>
      </c>
      <c r="B2195" s="431" t="s">
        <v>4034</v>
      </c>
      <c r="C2195" s="432" t="s">
        <v>3992</v>
      </c>
      <c r="D2195" s="433" t="s">
        <v>4061</v>
      </c>
      <c r="E2195" s="432" t="s">
        <v>388</v>
      </c>
      <c r="F2195" s="433" t="s">
        <v>4075</v>
      </c>
      <c r="G2195" s="432" t="s">
        <v>381</v>
      </c>
      <c r="H2195" s="432" t="s">
        <v>1148</v>
      </c>
      <c r="I2195" s="432" t="s">
        <v>1149</v>
      </c>
      <c r="J2195" s="432" t="s">
        <v>1150</v>
      </c>
      <c r="K2195" s="432" t="s">
        <v>1151</v>
      </c>
      <c r="L2195" s="434">
        <v>36.449999999999996</v>
      </c>
      <c r="M2195" s="434">
        <v>20</v>
      </c>
      <c r="N2195" s="435">
        <v>728.99999999999989</v>
      </c>
    </row>
    <row r="2196" spans="1:14" ht="14.4" customHeight="1" x14ac:dyDescent="0.3">
      <c r="A2196" s="430" t="s">
        <v>3982</v>
      </c>
      <c r="B2196" s="431" t="s">
        <v>4034</v>
      </c>
      <c r="C2196" s="432" t="s">
        <v>3992</v>
      </c>
      <c r="D2196" s="433" t="s">
        <v>4061</v>
      </c>
      <c r="E2196" s="432" t="s">
        <v>388</v>
      </c>
      <c r="F2196" s="433" t="s">
        <v>4075</v>
      </c>
      <c r="G2196" s="432" t="s">
        <v>381</v>
      </c>
      <c r="H2196" s="432" t="s">
        <v>3779</v>
      </c>
      <c r="I2196" s="432" t="s">
        <v>3780</v>
      </c>
      <c r="J2196" s="432" t="s">
        <v>1200</v>
      </c>
      <c r="K2196" s="432" t="s">
        <v>3781</v>
      </c>
      <c r="L2196" s="434">
        <v>18.22</v>
      </c>
      <c r="M2196" s="434">
        <v>2</v>
      </c>
      <c r="N2196" s="435">
        <v>36.44</v>
      </c>
    </row>
    <row r="2197" spans="1:14" ht="14.4" customHeight="1" x14ac:dyDescent="0.3">
      <c r="A2197" s="430" t="s">
        <v>3982</v>
      </c>
      <c r="B2197" s="431" t="s">
        <v>4034</v>
      </c>
      <c r="C2197" s="432" t="s">
        <v>3992</v>
      </c>
      <c r="D2197" s="433" t="s">
        <v>4061</v>
      </c>
      <c r="E2197" s="432" t="s">
        <v>388</v>
      </c>
      <c r="F2197" s="433" t="s">
        <v>4075</v>
      </c>
      <c r="G2197" s="432" t="s">
        <v>381</v>
      </c>
      <c r="H2197" s="432" t="s">
        <v>436</v>
      </c>
      <c r="I2197" s="432" t="s">
        <v>394</v>
      </c>
      <c r="J2197" s="432" t="s">
        <v>437</v>
      </c>
      <c r="K2197" s="432"/>
      <c r="L2197" s="434">
        <v>46.319999999999993</v>
      </c>
      <c r="M2197" s="434">
        <v>4</v>
      </c>
      <c r="N2197" s="435">
        <v>185.27999999999997</v>
      </c>
    </row>
    <row r="2198" spans="1:14" ht="14.4" customHeight="1" x14ac:dyDescent="0.3">
      <c r="A2198" s="430" t="s">
        <v>3982</v>
      </c>
      <c r="B2198" s="431" t="s">
        <v>4034</v>
      </c>
      <c r="C2198" s="432" t="s">
        <v>3992</v>
      </c>
      <c r="D2198" s="433" t="s">
        <v>4061</v>
      </c>
      <c r="E2198" s="432" t="s">
        <v>388</v>
      </c>
      <c r="F2198" s="433" t="s">
        <v>4075</v>
      </c>
      <c r="G2198" s="432" t="s">
        <v>381</v>
      </c>
      <c r="H2198" s="432" t="s">
        <v>496</v>
      </c>
      <c r="I2198" s="432" t="s">
        <v>497</v>
      </c>
      <c r="J2198" s="432" t="s">
        <v>498</v>
      </c>
      <c r="K2198" s="432" t="s">
        <v>499</v>
      </c>
      <c r="L2198" s="434">
        <v>48.22</v>
      </c>
      <c r="M2198" s="434">
        <v>2</v>
      </c>
      <c r="N2198" s="435">
        <v>96.44</v>
      </c>
    </row>
    <row r="2199" spans="1:14" ht="14.4" customHeight="1" x14ac:dyDescent="0.3">
      <c r="A2199" s="430" t="s">
        <v>3982</v>
      </c>
      <c r="B2199" s="431" t="s">
        <v>4034</v>
      </c>
      <c r="C2199" s="432" t="s">
        <v>3993</v>
      </c>
      <c r="D2199" s="433" t="s">
        <v>4062</v>
      </c>
      <c r="E2199" s="432" t="s">
        <v>388</v>
      </c>
      <c r="F2199" s="433" t="s">
        <v>4075</v>
      </c>
      <c r="G2199" s="432" t="s">
        <v>381</v>
      </c>
      <c r="H2199" s="432" t="s">
        <v>1148</v>
      </c>
      <c r="I2199" s="432" t="s">
        <v>1149</v>
      </c>
      <c r="J2199" s="432" t="s">
        <v>1150</v>
      </c>
      <c r="K2199" s="432" t="s">
        <v>1151</v>
      </c>
      <c r="L2199" s="434">
        <v>37.399475403866177</v>
      </c>
      <c r="M2199" s="434">
        <v>10</v>
      </c>
      <c r="N2199" s="435">
        <v>373.99475403866177</v>
      </c>
    </row>
    <row r="2200" spans="1:14" ht="14.4" customHeight="1" x14ac:dyDescent="0.3">
      <c r="A2200" s="430" t="s">
        <v>3982</v>
      </c>
      <c r="B2200" s="431" t="s">
        <v>4034</v>
      </c>
      <c r="C2200" s="432" t="s">
        <v>3993</v>
      </c>
      <c r="D2200" s="433" t="s">
        <v>4062</v>
      </c>
      <c r="E2200" s="432" t="s">
        <v>388</v>
      </c>
      <c r="F2200" s="433" t="s">
        <v>4075</v>
      </c>
      <c r="G2200" s="432" t="s">
        <v>381</v>
      </c>
      <c r="H2200" s="432" t="s">
        <v>389</v>
      </c>
      <c r="I2200" s="432" t="s">
        <v>390</v>
      </c>
      <c r="J2200" s="432" t="s">
        <v>391</v>
      </c>
      <c r="K2200" s="432" t="s">
        <v>392</v>
      </c>
      <c r="L2200" s="434">
        <v>48.630000000000017</v>
      </c>
      <c r="M2200" s="434">
        <v>1</v>
      </c>
      <c r="N2200" s="435">
        <v>48.630000000000017</v>
      </c>
    </row>
    <row r="2201" spans="1:14" ht="14.4" customHeight="1" x14ac:dyDescent="0.3">
      <c r="A2201" s="430" t="s">
        <v>3982</v>
      </c>
      <c r="B2201" s="431" t="s">
        <v>4034</v>
      </c>
      <c r="C2201" s="432" t="s">
        <v>3993</v>
      </c>
      <c r="D2201" s="433" t="s">
        <v>4062</v>
      </c>
      <c r="E2201" s="432" t="s">
        <v>388</v>
      </c>
      <c r="F2201" s="433" t="s">
        <v>4075</v>
      </c>
      <c r="G2201" s="432" t="s">
        <v>381</v>
      </c>
      <c r="H2201" s="432" t="s">
        <v>3988</v>
      </c>
      <c r="I2201" s="432" t="s">
        <v>3989</v>
      </c>
      <c r="J2201" s="432" t="s">
        <v>498</v>
      </c>
      <c r="K2201" s="432" t="s">
        <v>3990</v>
      </c>
      <c r="L2201" s="434">
        <v>83.59</v>
      </c>
      <c r="M2201" s="434">
        <v>1</v>
      </c>
      <c r="N2201" s="435">
        <v>83.59</v>
      </c>
    </row>
    <row r="2202" spans="1:14" ht="14.4" customHeight="1" x14ac:dyDescent="0.3">
      <c r="A2202" s="430" t="s">
        <v>3982</v>
      </c>
      <c r="B2202" s="431" t="s">
        <v>4034</v>
      </c>
      <c r="C2202" s="432" t="s">
        <v>3993</v>
      </c>
      <c r="D2202" s="433" t="s">
        <v>4062</v>
      </c>
      <c r="E2202" s="432" t="s">
        <v>388</v>
      </c>
      <c r="F2202" s="433" t="s">
        <v>4075</v>
      </c>
      <c r="G2202" s="432" t="s">
        <v>381</v>
      </c>
      <c r="H2202" s="432" t="s">
        <v>393</v>
      </c>
      <c r="I2202" s="432" t="s">
        <v>394</v>
      </c>
      <c r="J2202" s="432" t="s">
        <v>395</v>
      </c>
      <c r="K2202" s="432" t="s">
        <v>396</v>
      </c>
      <c r="L2202" s="434">
        <v>115.42999999999999</v>
      </c>
      <c r="M2202" s="434">
        <v>3</v>
      </c>
      <c r="N2202" s="435">
        <v>346.28999999999996</v>
      </c>
    </row>
    <row r="2203" spans="1:14" ht="14.4" customHeight="1" x14ac:dyDescent="0.3">
      <c r="A2203" s="430" t="s">
        <v>3982</v>
      </c>
      <c r="B2203" s="431" t="s">
        <v>4034</v>
      </c>
      <c r="C2203" s="432" t="s">
        <v>3994</v>
      </c>
      <c r="D2203" s="433" t="s">
        <v>4063</v>
      </c>
      <c r="E2203" s="432" t="s">
        <v>388</v>
      </c>
      <c r="F2203" s="433" t="s">
        <v>4075</v>
      </c>
      <c r="G2203" s="432" t="s">
        <v>381</v>
      </c>
      <c r="H2203" s="432" t="s">
        <v>3988</v>
      </c>
      <c r="I2203" s="432" t="s">
        <v>3989</v>
      </c>
      <c r="J2203" s="432" t="s">
        <v>498</v>
      </c>
      <c r="K2203" s="432" t="s">
        <v>3990</v>
      </c>
      <c r="L2203" s="434">
        <v>82.390000000000015</v>
      </c>
      <c r="M2203" s="434">
        <v>1</v>
      </c>
      <c r="N2203" s="435">
        <v>82.390000000000015</v>
      </c>
    </row>
    <row r="2204" spans="1:14" ht="14.4" customHeight="1" x14ac:dyDescent="0.3">
      <c r="A2204" s="430" t="s">
        <v>3982</v>
      </c>
      <c r="B2204" s="431" t="s">
        <v>4034</v>
      </c>
      <c r="C2204" s="432" t="s">
        <v>3994</v>
      </c>
      <c r="D2204" s="433" t="s">
        <v>4063</v>
      </c>
      <c r="E2204" s="432" t="s">
        <v>388</v>
      </c>
      <c r="F2204" s="433" t="s">
        <v>4075</v>
      </c>
      <c r="G2204" s="432" t="s">
        <v>381</v>
      </c>
      <c r="H2204" s="432" t="s">
        <v>666</v>
      </c>
      <c r="I2204" s="432" t="s">
        <v>394</v>
      </c>
      <c r="J2204" s="432" t="s">
        <v>667</v>
      </c>
      <c r="K2204" s="432"/>
      <c r="L2204" s="434">
        <v>49.400082938020624</v>
      </c>
      <c r="M2204" s="434">
        <v>1</v>
      </c>
      <c r="N2204" s="435">
        <v>49.400082938020624</v>
      </c>
    </row>
    <row r="2205" spans="1:14" ht="14.4" customHeight="1" x14ac:dyDescent="0.3">
      <c r="A2205" s="430" t="s">
        <v>3982</v>
      </c>
      <c r="B2205" s="431" t="s">
        <v>4034</v>
      </c>
      <c r="C2205" s="432" t="s">
        <v>3994</v>
      </c>
      <c r="D2205" s="433" t="s">
        <v>4063</v>
      </c>
      <c r="E2205" s="432" t="s">
        <v>388</v>
      </c>
      <c r="F2205" s="433" t="s">
        <v>4075</v>
      </c>
      <c r="G2205" s="432" t="s">
        <v>381</v>
      </c>
      <c r="H2205" s="432" t="s">
        <v>393</v>
      </c>
      <c r="I2205" s="432" t="s">
        <v>394</v>
      </c>
      <c r="J2205" s="432" t="s">
        <v>395</v>
      </c>
      <c r="K2205" s="432" t="s">
        <v>396</v>
      </c>
      <c r="L2205" s="434">
        <v>115.43</v>
      </c>
      <c r="M2205" s="434">
        <v>1</v>
      </c>
      <c r="N2205" s="435">
        <v>115.43</v>
      </c>
    </row>
    <row r="2206" spans="1:14" ht="14.4" customHeight="1" x14ac:dyDescent="0.3">
      <c r="A2206" s="430" t="s">
        <v>3995</v>
      </c>
      <c r="B2206" s="431" t="s">
        <v>4035</v>
      </c>
      <c r="C2206" s="432" t="s">
        <v>3996</v>
      </c>
      <c r="D2206" s="433" t="s">
        <v>4064</v>
      </c>
      <c r="E2206" s="432" t="s">
        <v>388</v>
      </c>
      <c r="F2206" s="433" t="s">
        <v>4075</v>
      </c>
      <c r="G2206" s="432" t="s">
        <v>381</v>
      </c>
      <c r="H2206" s="432" t="s">
        <v>3779</v>
      </c>
      <c r="I2206" s="432" t="s">
        <v>3780</v>
      </c>
      <c r="J2206" s="432" t="s">
        <v>1200</v>
      </c>
      <c r="K2206" s="432" t="s">
        <v>3781</v>
      </c>
      <c r="L2206" s="434">
        <v>18.575034176362479</v>
      </c>
      <c r="M2206" s="434">
        <v>4</v>
      </c>
      <c r="N2206" s="435">
        <v>74.300136705449916</v>
      </c>
    </row>
    <row r="2207" spans="1:14" ht="14.4" customHeight="1" x14ac:dyDescent="0.3">
      <c r="A2207" s="430" t="s">
        <v>3995</v>
      </c>
      <c r="B2207" s="431" t="s">
        <v>4035</v>
      </c>
      <c r="C2207" s="432" t="s">
        <v>3996</v>
      </c>
      <c r="D2207" s="433" t="s">
        <v>4064</v>
      </c>
      <c r="E2207" s="432" t="s">
        <v>388</v>
      </c>
      <c r="F2207" s="433" t="s">
        <v>4075</v>
      </c>
      <c r="G2207" s="432" t="s">
        <v>381</v>
      </c>
      <c r="H2207" s="432" t="s">
        <v>445</v>
      </c>
      <c r="I2207" s="432" t="s">
        <v>394</v>
      </c>
      <c r="J2207" s="432" t="s">
        <v>446</v>
      </c>
      <c r="K2207" s="432"/>
      <c r="L2207" s="434">
        <v>2495.6</v>
      </c>
      <c r="M2207" s="434">
        <v>1</v>
      </c>
      <c r="N2207" s="435">
        <v>2495.6</v>
      </c>
    </row>
    <row r="2208" spans="1:14" ht="14.4" customHeight="1" x14ac:dyDescent="0.3">
      <c r="A2208" s="430" t="s">
        <v>3995</v>
      </c>
      <c r="B2208" s="431" t="s">
        <v>4035</v>
      </c>
      <c r="C2208" s="432" t="s">
        <v>3996</v>
      </c>
      <c r="D2208" s="433" t="s">
        <v>4064</v>
      </c>
      <c r="E2208" s="432" t="s">
        <v>388</v>
      </c>
      <c r="F2208" s="433" t="s">
        <v>4075</v>
      </c>
      <c r="G2208" s="432" t="s">
        <v>381</v>
      </c>
      <c r="H2208" s="432" t="s">
        <v>496</v>
      </c>
      <c r="I2208" s="432" t="s">
        <v>497</v>
      </c>
      <c r="J2208" s="432" t="s">
        <v>498</v>
      </c>
      <c r="K2208" s="432" t="s">
        <v>499</v>
      </c>
      <c r="L2208" s="434">
        <v>51.65</v>
      </c>
      <c r="M2208" s="434">
        <v>1</v>
      </c>
      <c r="N2208" s="435">
        <v>51.65</v>
      </c>
    </row>
    <row r="2209" spans="1:14" ht="14.4" customHeight="1" x14ac:dyDescent="0.3">
      <c r="A2209" s="430" t="s">
        <v>3995</v>
      </c>
      <c r="B2209" s="431" t="s">
        <v>4035</v>
      </c>
      <c r="C2209" s="432" t="s">
        <v>3996</v>
      </c>
      <c r="D2209" s="433" t="s">
        <v>4064</v>
      </c>
      <c r="E2209" s="432" t="s">
        <v>388</v>
      </c>
      <c r="F2209" s="433" t="s">
        <v>4075</v>
      </c>
      <c r="G2209" s="432" t="s">
        <v>381</v>
      </c>
      <c r="H2209" s="432" t="s">
        <v>3997</v>
      </c>
      <c r="I2209" s="432" t="s">
        <v>394</v>
      </c>
      <c r="J2209" s="432" t="s">
        <v>3998</v>
      </c>
      <c r="K2209" s="432"/>
      <c r="L2209" s="434">
        <v>617.10002485615701</v>
      </c>
      <c r="M2209" s="434">
        <v>4</v>
      </c>
      <c r="N2209" s="435">
        <v>2468.400099424628</v>
      </c>
    </row>
    <row r="2210" spans="1:14" ht="14.4" customHeight="1" x14ac:dyDescent="0.3">
      <c r="A2210" s="430" t="s">
        <v>3995</v>
      </c>
      <c r="B2210" s="431" t="s">
        <v>4035</v>
      </c>
      <c r="C2210" s="432" t="s">
        <v>3996</v>
      </c>
      <c r="D2210" s="433" t="s">
        <v>4064</v>
      </c>
      <c r="E2210" s="432" t="s">
        <v>388</v>
      </c>
      <c r="F2210" s="433" t="s">
        <v>4075</v>
      </c>
      <c r="G2210" s="432" t="s">
        <v>381</v>
      </c>
      <c r="H2210" s="432" t="s">
        <v>1630</v>
      </c>
      <c r="I2210" s="432" t="s">
        <v>1630</v>
      </c>
      <c r="J2210" s="432" t="s">
        <v>1235</v>
      </c>
      <c r="K2210" s="432" t="s">
        <v>1631</v>
      </c>
      <c r="L2210" s="434">
        <v>75.98</v>
      </c>
      <c r="M2210" s="434">
        <v>5</v>
      </c>
      <c r="N2210" s="435">
        <v>379.90000000000003</v>
      </c>
    </row>
    <row r="2211" spans="1:14" ht="14.4" customHeight="1" x14ac:dyDescent="0.3">
      <c r="A2211" s="430" t="s">
        <v>3995</v>
      </c>
      <c r="B2211" s="431" t="s">
        <v>4035</v>
      </c>
      <c r="C2211" s="432" t="s">
        <v>3999</v>
      </c>
      <c r="D2211" s="433" t="s">
        <v>4065</v>
      </c>
      <c r="E2211" s="432" t="s">
        <v>388</v>
      </c>
      <c r="F2211" s="433" t="s">
        <v>4075</v>
      </c>
      <c r="G2211" s="432" t="s">
        <v>381</v>
      </c>
      <c r="H2211" s="432" t="s">
        <v>3988</v>
      </c>
      <c r="I2211" s="432" t="s">
        <v>3989</v>
      </c>
      <c r="J2211" s="432" t="s">
        <v>498</v>
      </c>
      <c r="K2211" s="432" t="s">
        <v>3990</v>
      </c>
      <c r="L2211" s="434">
        <v>82.390000000000015</v>
      </c>
      <c r="M2211" s="434">
        <v>1</v>
      </c>
      <c r="N2211" s="435">
        <v>82.390000000000015</v>
      </c>
    </row>
    <row r="2212" spans="1:14" ht="14.4" customHeight="1" x14ac:dyDescent="0.3">
      <c r="A2212" s="430" t="s">
        <v>3995</v>
      </c>
      <c r="B2212" s="431" t="s">
        <v>4035</v>
      </c>
      <c r="C2212" s="432" t="s">
        <v>4000</v>
      </c>
      <c r="D2212" s="433" t="s">
        <v>4066</v>
      </c>
      <c r="E2212" s="432" t="s">
        <v>388</v>
      </c>
      <c r="F2212" s="433" t="s">
        <v>4075</v>
      </c>
      <c r="G2212" s="432" t="s">
        <v>381</v>
      </c>
      <c r="H2212" s="432" t="s">
        <v>3417</v>
      </c>
      <c r="I2212" s="432" t="s">
        <v>3417</v>
      </c>
      <c r="J2212" s="432" t="s">
        <v>3418</v>
      </c>
      <c r="K2212" s="432" t="s">
        <v>3419</v>
      </c>
      <c r="L2212" s="434">
        <v>1253.1599999999999</v>
      </c>
      <c r="M2212" s="434">
        <v>0.5</v>
      </c>
      <c r="N2212" s="435">
        <v>626.57999999999993</v>
      </c>
    </row>
    <row r="2213" spans="1:14" ht="14.4" customHeight="1" x14ac:dyDescent="0.3">
      <c r="A2213" s="430" t="s">
        <v>4001</v>
      </c>
      <c r="B2213" s="431" t="s">
        <v>4036</v>
      </c>
      <c r="C2213" s="432" t="s">
        <v>4002</v>
      </c>
      <c r="D2213" s="433" t="s">
        <v>4067</v>
      </c>
      <c r="E2213" s="432" t="s">
        <v>388</v>
      </c>
      <c r="F2213" s="433" t="s">
        <v>4075</v>
      </c>
      <c r="G2213" s="432" t="s">
        <v>381</v>
      </c>
      <c r="H2213" s="432" t="s">
        <v>3988</v>
      </c>
      <c r="I2213" s="432" t="s">
        <v>3989</v>
      </c>
      <c r="J2213" s="432" t="s">
        <v>498</v>
      </c>
      <c r="K2213" s="432" t="s">
        <v>3990</v>
      </c>
      <c r="L2213" s="434">
        <v>82.390000000000015</v>
      </c>
      <c r="M2213" s="434">
        <v>1</v>
      </c>
      <c r="N2213" s="435">
        <v>82.390000000000015</v>
      </c>
    </row>
    <row r="2214" spans="1:14" ht="14.4" customHeight="1" x14ac:dyDescent="0.3">
      <c r="A2214" s="430" t="s">
        <v>4001</v>
      </c>
      <c r="B2214" s="431" t="s">
        <v>4036</v>
      </c>
      <c r="C2214" s="432" t="s">
        <v>4002</v>
      </c>
      <c r="D2214" s="433" t="s">
        <v>4067</v>
      </c>
      <c r="E2214" s="432" t="s">
        <v>388</v>
      </c>
      <c r="F2214" s="433" t="s">
        <v>4075</v>
      </c>
      <c r="G2214" s="432" t="s">
        <v>381</v>
      </c>
      <c r="H2214" s="432" t="s">
        <v>4003</v>
      </c>
      <c r="I2214" s="432" t="s">
        <v>394</v>
      </c>
      <c r="J2214" s="432" t="s">
        <v>4004</v>
      </c>
      <c r="K2214" s="432"/>
      <c r="L2214" s="434">
        <v>69.260000000000034</v>
      </c>
      <c r="M2214" s="434">
        <v>1</v>
      </c>
      <c r="N2214" s="435">
        <v>69.260000000000034</v>
      </c>
    </row>
    <row r="2215" spans="1:14" ht="14.4" customHeight="1" x14ac:dyDescent="0.3">
      <c r="A2215" s="430" t="s">
        <v>4001</v>
      </c>
      <c r="B2215" s="431" t="s">
        <v>4036</v>
      </c>
      <c r="C2215" s="432" t="s">
        <v>4002</v>
      </c>
      <c r="D2215" s="433" t="s">
        <v>4067</v>
      </c>
      <c r="E2215" s="432" t="s">
        <v>388</v>
      </c>
      <c r="F2215" s="433" t="s">
        <v>4075</v>
      </c>
      <c r="G2215" s="432" t="s">
        <v>381</v>
      </c>
      <c r="H2215" s="432" t="s">
        <v>3984</v>
      </c>
      <c r="I2215" s="432" t="s">
        <v>3984</v>
      </c>
      <c r="J2215" s="432" t="s">
        <v>3985</v>
      </c>
      <c r="K2215" s="432" t="s">
        <v>3986</v>
      </c>
      <c r="L2215" s="434">
        <v>127.35999999999999</v>
      </c>
      <c r="M2215" s="434">
        <v>1</v>
      </c>
      <c r="N2215" s="435">
        <v>127.35999999999999</v>
      </c>
    </row>
    <row r="2216" spans="1:14" ht="14.4" customHeight="1" x14ac:dyDescent="0.3">
      <c r="A2216" s="430" t="s">
        <v>4001</v>
      </c>
      <c r="B2216" s="431" t="s">
        <v>4036</v>
      </c>
      <c r="C2216" s="432" t="s">
        <v>4002</v>
      </c>
      <c r="D2216" s="433" t="s">
        <v>4067</v>
      </c>
      <c r="E2216" s="432" t="s">
        <v>388</v>
      </c>
      <c r="F2216" s="433" t="s">
        <v>4075</v>
      </c>
      <c r="G2216" s="432" t="s">
        <v>381</v>
      </c>
      <c r="H2216" s="432" t="s">
        <v>539</v>
      </c>
      <c r="I2216" s="432" t="s">
        <v>394</v>
      </c>
      <c r="J2216" s="432" t="s">
        <v>540</v>
      </c>
      <c r="K2216" s="432" t="s">
        <v>541</v>
      </c>
      <c r="L2216" s="434">
        <v>50.853583356107059</v>
      </c>
      <c r="M2216" s="434">
        <v>1</v>
      </c>
      <c r="N2216" s="435">
        <v>50.853583356107059</v>
      </c>
    </row>
    <row r="2217" spans="1:14" ht="14.4" customHeight="1" x14ac:dyDescent="0.3">
      <c r="A2217" s="430" t="s">
        <v>4001</v>
      </c>
      <c r="B2217" s="431" t="s">
        <v>4036</v>
      </c>
      <c r="C2217" s="432" t="s">
        <v>4005</v>
      </c>
      <c r="D2217" s="433" t="s">
        <v>4068</v>
      </c>
      <c r="E2217" s="432" t="s">
        <v>2087</v>
      </c>
      <c r="F2217" s="433" t="s">
        <v>4077</v>
      </c>
      <c r="G2217" s="432" t="s">
        <v>1764</v>
      </c>
      <c r="H2217" s="432" t="s">
        <v>2094</v>
      </c>
      <c r="I2217" s="432" t="s">
        <v>2095</v>
      </c>
      <c r="J2217" s="432" t="s">
        <v>2096</v>
      </c>
      <c r="K2217" s="432" t="s">
        <v>2093</v>
      </c>
      <c r="L2217" s="434">
        <v>0</v>
      </c>
      <c r="M2217" s="434">
        <v>0</v>
      </c>
      <c r="N2217" s="435">
        <v>0</v>
      </c>
    </row>
    <row r="2218" spans="1:14" ht="14.4" customHeight="1" x14ac:dyDescent="0.3">
      <c r="A2218" s="430" t="s">
        <v>4001</v>
      </c>
      <c r="B2218" s="431" t="s">
        <v>4036</v>
      </c>
      <c r="C2218" s="432" t="s">
        <v>4005</v>
      </c>
      <c r="D2218" s="433" t="s">
        <v>4068</v>
      </c>
      <c r="E2218" s="432" t="s">
        <v>2087</v>
      </c>
      <c r="F2218" s="433" t="s">
        <v>4077</v>
      </c>
      <c r="G2218" s="432" t="s">
        <v>1764</v>
      </c>
      <c r="H2218" s="432" t="s">
        <v>2097</v>
      </c>
      <c r="I2218" s="432" t="s">
        <v>2098</v>
      </c>
      <c r="J2218" s="432" t="s">
        <v>2099</v>
      </c>
      <c r="K2218" s="432" t="s">
        <v>2093</v>
      </c>
      <c r="L2218" s="434">
        <v>0</v>
      </c>
      <c r="M2218" s="434">
        <v>0</v>
      </c>
      <c r="N2218" s="435">
        <v>0</v>
      </c>
    </row>
    <row r="2219" spans="1:14" ht="14.4" customHeight="1" x14ac:dyDescent="0.3">
      <c r="A2219" s="430" t="s">
        <v>4001</v>
      </c>
      <c r="B2219" s="431" t="s">
        <v>4036</v>
      </c>
      <c r="C2219" s="432" t="s">
        <v>4005</v>
      </c>
      <c r="D2219" s="433" t="s">
        <v>4068</v>
      </c>
      <c r="E2219" s="432" t="s">
        <v>2087</v>
      </c>
      <c r="F2219" s="433" t="s">
        <v>4077</v>
      </c>
      <c r="G2219" s="432" t="s">
        <v>1764</v>
      </c>
      <c r="H2219" s="432" t="s">
        <v>2100</v>
      </c>
      <c r="I2219" s="432" t="s">
        <v>2101</v>
      </c>
      <c r="J2219" s="432" t="s">
        <v>2102</v>
      </c>
      <c r="K2219" s="432" t="s">
        <v>2093</v>
      </c>
      <c r="L2219" s="434">
        <v>0</v>
      </c>
      <c r="M2219" s="434">
        <v>0</v>
      </c>
      <c r="N2219" s="435">
        <v>0</v>
      </c>
    </row>
    <row r="2220" spans="1:14" ht="14.4" customHeight="1" x14ac:dyDescent="0.3">
      <c r="A2220" s="430" t="s">
        <v>4001</v>
      </c>
      <c r="B2220" s="431" t="s">
        <v>4036</v>
      </c>
      <c r="C2220" s="432" t="s">
        <v>4005</v>
      </c>
      <c r="D2220" s="433" t="s">
        <v>4068</v>
      </c>
      <c r="E2220" s="432" t="s">
        <v>2087</v>
      </c>
      <c r="F2220" s="433" t="s">
        <v>4077</v>
      </c>
      <c r="G2220" s="432" t="s">
        <v>1764</v>
      </c>
      <c r="H2220" s="432" t="s">
        <v>2116</v>
      </c>
      <c r="I2220" s="432" t="s">
        <v>2116</v>
      </c>
      <c r="J2220" s="432" t="s">
        <v>2117</v>
      </c>
      <c r="K2220" s="432" t="s">
        <v>2115</v>
      </c>
      <c r="L2220" s="434">
        <v>0</v>
      </c>
      <c r="M2220" s="434">
        <v>0</v>
      </c>
      <c r="N2220" s="435">
        <v>9.0949470177292824E-13</v>
      </c>
    </row>
    <row r="2221" spans="1:14" ht="14.4" customHeight="1" x14ac:dyDescent="0.3">
      <c r="A2221" s="430" t="s">
        <v>4001</v>
      </c>
      <c r="B2221" s="431" t="s">
        <v>4036</v>
      </c>
      <c r="C2221" s="432" t="s">
        <v>4005</v>
      </c>
      <c r="D2221" s="433" t="s">
        <v>4068</v>
      </c>
      <c r="E2221" s="432" t="s">
        <v>2087</v>
      </c>
      <c r="F2221" s="433" t="s">
        <v>4077</v>
      </c>
      <c r="G2221" s="432" t="s">
        <v>1764</v>
      </c>
      <c r="H2221" s="432" t="s">
        <v>2118</v>
      </c>
      <c r="I2221" s="432" t="s">
        <v>2118</v>
      </c>
      <c r="J2221" s="432" t="s">
        <v>2119</v>
      </c>
      <c r="K2221" s="432" t="s">
        <v>2115</v>
      </c>
      <c r="L2221" s="434">
        <v>0</v>
      </c>
      <c r="M2221" s="434">
        <v>0</v>
      </c>
      <c r="N2221" s="435">
        <v>0</v>
      </c>
    </row>
    <row r="2222" spans="1:14" ht="14.4" customHeight="1" x14ac:dyDescent="0.3">
      <c r="A2222" s="430" t="s">
        <v>4001</v>
      </c>
      <c r="B2222" s="431" t="s">
        <v>4036</v>
      </c>
      <c r="C2222" s="432" t="s">
        <v>4005</v>
      </c>
      <c r="D2222" s="433" t="s">
        <v>4068</v>
      </c>
      <c r="E2222" s="432" t="s">
        <v>2087</v>
      </c>
      <c r="F2222" s="433" t="s">
        <v>4077</v>
      </c>
      <c r="G2222" s="432" t="s">
        <v>1764</v>
      </c>
      <c r="H2222" s="432" t="s">
        <v>3638</v>
      </c>
      <c r="I2222" s="432" t="s">
        <v>3638</v>
      </c>
      <c r="J2222" s="432" t="s">
        <v>3639</v>
      </c>
      <c r="K2222" s="432" t="s">
        <v>2093</v>
      </c>
      <c r="L2222" s="434">
        <v>0</v>
      </c>
      <c r="M2222" s="434">
        <v>0</v>
      </c>
      <c r="N2222" s="435">
        <v>2.1316282072803006E-13</v>
      </c>
    </row>
    <row r="2223" spans="1:14" ht="14.4" customHeight="1" x14ac:dyDescent="0.3">
      <c r="A2223" s="430" t="s">
        <v>4001</v>
      </c>
      <c r="B2223" s="431" t="s">
        <v>4036</v>
      </c>
      <c r="C2223" s="432" t="s">
        <v>4005</v>
      </c>
      <c r="D2223" s="433" t="s">
        <v>4068</v>
      </c>
      <c r="E2223" s="432" t="s">
        <v>2087</v>
      </c>
      <c r="F2223" s="433" t="s">
        <v>4077</v>
      </c>
      <c r="G2223" s="432" t="s">
        <v>1764</v>
      </c>
      <c r="H2223" s="432" t="s">
        <v>3640</v>
      </c>
      <c r="I2223" s="432" t="s">
        <v>3641</v>
      </c>
      <c r="J2223" s="432" t="s">
        <v>3642</v>
      </c>
      <c r="K2223" s="432" t="s">
        <v>2093</v>
      </c>
      <c r="L2223" s="434">
        <v>0</v>
      </c>
      <c r="M2223" s="434">
        <v>0</v>
      </c>
      <c r="N2223" s="435">
        <v>4.5474735088646412E-13</v>
      </c>
    </row>
    <row r="2224" spans="1:14" ht="14.4" customHeight="1" x14ac:dyDescent="0.3">
      <c r="A2224" s="430" t="s">
        <v>4006</v>
      </c>
      <c r="B2224" s="431" t="s">
        <v>4037</v>
      </c>
      <c r="C2224" s="432" t="s">
        <v>1454</v>
      </c>
      <c r="D2224" s="433" t="s">
        <v>4069</v>
      </c>
      <c r="E2224" s="432" t="s">
        <v>388</v>
      </c>
      <c r="F2224" s="433" t="s">
        <v>4075</v>
      </c>
      <c r="G2224" s="432" t="s">
        <v>381</v>
      </c>
      <c r="H2224" s="432" t="s">
        <v>492</v>
      </c>
      <c r="I2224" s="432" t="s">
        <v>493</v>
      </c>
      <c r="J2224" s="432" t="s">
        <v>494</v>
      </c>
      <c r="K2224" s="432" t="s">
        <v>495</v>
      </c>
      <c r="L2224" s="434">
        <v>83.13000000000001</v>
      </c>
      <c r="M2224" s="434">
        <v>3</v>
      </c>
      <c r="N2224" s="435">
        <v>249.39000000000004</v>
      </c>
    </row>
    <row r="2225" spans="1:14" ht="14.4" customHeight="1" x14ac:dyDescent="0.3">
      <c r="A2225" s="430" t="s">
        <v>4006</v>
      </c>
      <c r="B2225" s="431" t="s">
        <v>4037</v>
      </c>
      <c r="C2225" s="432" t="s">
        <v>1454</v>
      </c>
      <c r="D2225" s="433" t="s">
        <v>4069</v>
      </c>
      <c r="E2225" s="432" t="s">
        <v>388</v>
      </c>
      <c r="F2225" s="433" t="s">
        <v>4075</v>
      </c>
      <c r="G2225" s="432" t="s">
        <v>381</v>
      </c>
      <c r="H2225" s="432" t="s">
        <v>4007</v>
      </c>
      <c r="I2225" s="432" t="s">
        <v>4008</v>
      </c>
      <c r="J2225" s="432" t="s">
        <v>4009</v>
      </c>
      <c r="K2225" s="432" t="s">
        <v>4010</v>
      </c>
      <c r="L2225" s="434">
        <v>108.13000000000002</v>
      </c>
      <c r="M2225" s="434">
        <v>2</v>
      </c>
      <c r="N2225" s="435">
        <v>216.26000000000005</v>
      </c>
    </row>
    <row r="2226" spans="1:14" ht="14.4" customHeight="1" x14ac:dyDescent="0.3">
      <c r="A2226" s="430" t="s">
        <v>4006</v>
      </c>
      <c r="B2226" s="431" t="s">
        <v>4037</v>
      </c>
      <c r="C2226" s="432" t="s">
        <v>1454</v>
      </c>
      <c r="D2226" s="433" t="s">
        <v>4069</v>
      </c>
      <c r="E2226" s="432" t="s">
        <v>388</v>
      </c>
      <c r="F2226" s="433" t="s">
        <v>4075</v>
      </c>
      <c r="G2226" s="432" t="s">
        <v>381</v>
      </c>
      <c r="H2226" s="432" t="s">
        <v>4011</v>
      </c>
      <c r="I2226" s="432" t="s">
        <v>4011</v>
      </c>
      <c r="J2226" s="432" t="s">
        <v>4012</v>
      </c>
      <c r="K2226" s="432" t="s">
        <v>4013</v>
      </c>
      <c r="L2226" s="434">
        <v>119.85977793445575</v>
      </c>
      <c r="M2226" s="434">
        <v>3</v>
      </c>
      <c r="N2226" s="435">
        <v>359.57933380336726</v>
      </c>
    </row>
    <row r="2227" spans="1:14" ht="14.4" customHeight="1" x14ac:dyDescent="0.3">
      <c r="A2227" s="430" t="s">
        <v>4006</v>
      </c>
      <c r="B2227" s="431" t="s">
        <v>4037</v>
      </c>
      <c r="C2227" s="432" t="s">
        <v>4014</v>
      </c>
      <c r="D2227" s="433" t="s">
        <v>4070</v>
      </c>
      <c r="E2227" s="432" t="s">
        <v>388</v>
      </c>
      <c r="F2227" s="433" t="s">
        <v>4075</v>
      </c>
      <c r="G2227" s="432" t="s">
        <v>381</v>
      </c>
      <c r="H2227" s="432" t="s">
        <v>3779</v>
      </c>
      <c r="I2227" s="432" t="s">
        <v>3780</v>
      </c>
      <c r="J2227" s="432" t="s">
        <v>1200</v>
      </c>
      <c r="K2227" s="432" t="s">
        <v>3781</v>
      </c>
      <c r="L2227" s="434">
        <v>18.669999999999998</v>
      </c>
      <c r="M2227" s="434">
        <v>1</v>
      </c>
      <c r="N2227" s="435">
        <v>18.669999999999998</v>
      </c>
    </row>
    <row r="2228" spans="1:14" ht="14.4" customHeight="1" x14ac:dyDescent="0.3">
      <c r="A2228" s="430" t="s">
        <v>4006</v>
      </c>
      <c r="B2228" s="431" t="s">
        <v>4037</v>
      </c>
      <c r="C2228" s="432" t="s">
        <v>4014</v>
      </c>
      <c r="D2228" s="433" t="s">
        <v>4070</v>
      </c>
      <c r="E2228" s="432" t="s">
        <v>388</v>
      </c>
      <c r="F2228" s="433" t="s">
        <v>4075</v>
      </c>
      <c r="G2228" s="432" t="s">
        <v>381</v>
      </c>
      <c r="H2228" s="432" t="s">
        <v>436</v>
      </c>
      <c r="I2228" s="432" t="s">
        <v>394</v>
      </c>
      <c r="J2228" s="432" t="s">
        <v>437</v>
      </c>
      <c r="K2228" s="432"/>
      <c r="L2228" s="434">
        <v>48.629999999999974</v>
      </c>
      <c r="M2228" s="434">
        <v>1</v>
      </c>
      <c r="N2228" s="435">
        <v>48.629999999999974</v>
      </c>
    </row>
    <row r="2229" spans="1:14" ht="14.4" customHeight="1" x14ac:dyDescent="0.3">
      <c r="A2229" s="430" t="s">
        <v>4006</v>
      </c>
      <c r="B2229" s="431" t="s">
        <v>4037</v>
      </c>
      <c r="C2229" s="432" t="s">
        <v>4014</v>
      </c>
      <c r="D2229" s="433" t="s">
        <v>4070</v>
      </c>
      <c r="E2229" s="432" t="s">
        <v>388</v>
      </c>
      <c r="F2229" s="433" t="s">
        <v>4075</v>
      </c>
      <c r="G2229" s="432" t="s">
        <v>381</v>
      </c>
      <c r="H2229" s="432" t="s">
        <v>539</v>
      </c>
      <c r="I2229" s="432" t="s">
        <v>394</v>
      </c>
      <c r="J2229" s="432" t="s">
        <v>540</v>
      </c>
      <c r="K2229" s="432" t="s">
        <v>541</v>
      </c>
      <c r="L2229" s="434">
        <v>63.718985179193979</v>
      </c>
      <c r="M2229" s="434">
        <v>2</v>
      </c>
      <c r="N2229" s="435">
        <v>127.43797035838796</v>
      </c>
    </row>
    <row r="2230" spans="1:14" ht="14.4" customHeight="1" x14ac:dyDescent="0.3">
      <c r="A2230" s="430" t="s">
        <v>4006</v>
      </c>
      <c r="B2230" s="431" t="s">
        <v>4037</v>
      </c>
      <c r="C2230" s="432" t="s">
        <v>4015</v>
      </c>
      <c r="D2230" s="433" t="s">
        <v>4071</v>
      </c>
      <c r="E2230" s="432" t="s">
        <v>388</v>
      </c>
      <c r="F2230" s="433" t="s">
        <v>4075</v>
      </c>
      <c r="G2230" s="432" t="s">
        <v>381</v>
      </c>
      <c r="H2230" s="432" t="s">
        <v>592</v>
      </c>
      <c r="I2230" s="432" t="s">
        <v>593</v>
      </c>
      <c r="J2230" s="432" t="s">
        <v>594</v>
      </c>
      <c r="K2230" s="432" t="s">
        <v>595</v>
      </c>
      <c r="L2230" s="434">
        <v>107.89000000000001</v>
      </c>
      <c r="M2230" s="434">
        <v>2</v>
      </c>
      <c r="N2230" s="435">
        <v>215.78000000000003</v>
      </c>
    </row>
    <row r="2231" spans="1:14" ht="14.4" customHeight="1" x14ac:dyDescent="0.3">
      <c r="A2231" s="430" t="s">
        <v>4006</v>
      </c>
      <c r="B2231" s="431" t="s">
        <v>4037</v>
      </c>
      <c r="C2231" s="432" t="s">
        <v>4015</v>
      </c>
      <c r="D2231" s="433" t="s">
        <v>4071</v>
      </c>
      <c r="E2231" s="432" t="s">
        <v>388</v>
      </c>
      <c r="F2231" s="433" t="s">
        <v>4075</v>
      </c>
      <c r="G2231" s="432" t="s">
        <v>381</v>
      </c>
      <c r="H2231" s="432" t="s">
        <v>1233</v>
      </c>
      <c r="I2231" s="432" t="s">
        <v>1234</v>
      </c>
      <c r="J2231" s="432" t="s">
        <v>1235</v>
      </c>
      <c r="K2231" s="432" t="s">
        <v>1236</v>
      </c>
      <c r="L2231" s="434">
        <v>112.59000000000003</v>
      </c>
      <c r="M2231" s="434">
        <v>2</v>
      </c>
      <c r="N2231" s="435">
        <v>225.18000000000006</v>
      </c>
    </row>
    <row r="2232" spans="1:14" ht="14.4" customHeight="1" x14ac:dyDescent="0.3">
      <c r="A2232" s="430" t="s">
        <v>4006</v>
      </c>
      <c r="B2232" s="431" t="s">
        <v>4037</v>
      </c>
      <c r="C2232" s="432" t="s">
        <v>4015</v>
      </c>
      <c r="D2232" s="433" t="s">
        <v>4071</v>
      </c>
      <c r="E2232" s="432" t="s">
        <v>388</v>
      </c>
      <c r="F2232" s="433" t="s">
        <v>4075</v>
      </c>
      <c r="G2232" s="432" t="s">
        <v>381</v>
      </c>
      <c r="H2232" s="432" t="s">
        <v>436</v>
      </c>
      <c r="I2232" s="432" t="s">
        <v>394</v>
      </c>
      <c r="J2232" s="432" t="s">
        <v>437</v>
      </c>
      <c r="K2232" s="432"/>
      <c r="L2232" s="434">
        <v>48.63</v>
      </c>
      <c r="M2232" s="434">
        <v>1</v>
      </c>
      <c r="N2232" s="435">
        <v>48.63</v>
      </c>
    </row>
    <row r="2233" spans="1:14" ht="14.4" customHeight="1" x14ac:dyDescent="0.3">
      <c r="A2233" s="430" t="s">
        <v>4006</v>
      </c>
      <c r="B2233" s="431" t="s">
        <v>4037</v>
      </c>
      <c r="C2233" s="432" t="s">
        <v>4015</v>
      </c>
      <c r="D2233" s="433" t="s">
        <v>4071</v>
      </c>
      <c r="E2233" s="432" t="s">
        <v>388</v>
      </c>
      <c r="F2233" s="433" t="s">
        <v>4075</v>
      </c>
      <c r="G2233" s="432" t="s">
        <v>381</v>
      </c>
      <c r="H2233" s="432" t="s">
        <v>1543</v>
      </c>
      <c r="I2233" s="432" t="s">
        <v>1544</v>
      </c>
      <c r="J2233" s="432" t="s">
        <v>498</v>
      </c>
      <c r="K2233" s="432" t="s">
        <v>1545</v>
      </c>
      <c r="L2233" s="434">
        <v>64.58</v>
      </c>
      <c r="M2233" s="434">
        <v>1</v>
      </c>
      <c r="N2233" s="435">
        <v>64.58</v>
      </c>
    </row>
    <row r="2234" spans="1:14" ht="14.4" customHeight="1" x14ac:dyDescent="0.3">
      <c r="A2234" s="430" t="s">
        <v>4006</v>
      </c>
      <c r="B2234" s="431" t="s">
        <v>4037</v>
      </c>
      <c r="C2234" s="432" t="s">
        <v>4015</v>
      </c>
      <c r="D2234" s="433" t="s">
        <v>4071</v>
      </c>
      <c r="E2234" s="432" t="s">
        <v>388</v>
      </c>
      <c r="F2234" s="433" t="s">
        <v>4075</v>
      </c>
      <c r="G2234" s="432" t="s">
        <v>381</v>
      </c>
      <c r="H2234" s="432" t="s">
        <v>4016</v>
      </c>
      <c r="I2234" s="432" t="s">
        <v>4017</v>
      </c>
      <c r="J2234" s="432" t="s">
        <v>4018</v>
      </c>
      <c r="K2234" s="432" t="s">
        <v>4019</v>
      </c>
      <c r="L2234" s="434">
        <v>48.65000000000002</v>
      </c>
      <c r="M2234" s="434">
        <v>2</v>
      </c>
      <c r="N2234" s="435">
        <v>97.30000000000004</v>
      </c>
    </row>
    <row r="2235" spans="1:14" ht="14.4" customHeight="1" x14ac:dyDescent="0.3">
      <c r="A2235" s="430" t="s">
        <v>4006</v>
      </c>
      <c r="B2235" s="431" t="s">
        <v>4037</v>
      </c>
      <c r="C2235" s="432" t="s">
        <v>4020</v>
      </c>
      <c r="D2235" s="433" t="s">
        <v>4072</v>
      </c>
      <c r="E2235" s="432" t="s">
        <v>388</v>
      </c>
      <c r="F2235" s="433" t="s">
        <v>4075</v>
      </c>
      <c r="G2235" s="432" t="s">
        <v>381</v>
      </c>
      <c r="H2235" s="432" t="s">
        <v>436</v>
      </c>
      <c r="I2235" s="432" t="s">
        <v>394</v>
      </c>
      <c r="J2235" s="432" t="s">
        <v>437</v>
      </c>
      <c r="K2235" s="432"/>
      <c r="L2235" s="434">
        <v>48.629643708811606</v>
      </c>
      <c r="M2235" s="434">
        <v>2</v>
      </c>
      <c r="N2235" s="435">
        <v>97.259287417623213</v>
      </c>
    </row>
    <row r="2236" spans="1:14" ht="14.4" customHeight="1" x14ac:dyDescent="0.3">
      <c r="A2236" s="430" t="s">
        <v>4006</v>
      </c>
      <c r="B2236" s="431" t="s">
        <v>4037</v>
      </c>
      <c r="C2236" s="432" t="s">
        <v>4020</v>
      </c>
      <c r="D2236" s="433" t="s">
        <v>4072</v>
      </c>
      <c r="E2236" s="432" t="s">
        <v>388</v>
      </c>
      <c r="F2236" s="433" t="s">
        <v>4075</v>
      </c>
      <c r="G2236" s="432" t="s">
        <v>381</v>
      </c>
      <c r="H2236" s="432" t="s">
        <v>1543</v>
      </c>
      <c r="I2236" s="432" t="s">
        <v>1544</v>
      </c>
      <c r="J2236" s="432" t="s">
        <v>498</v>
      </c>
      <c r="K2236" s="432" t="s">
        <v>1545</v>
      </c>
      <c r="L2236" s="434">
        <v>63.649999999999977</v>
      </c>
      <c r="M2236" s="434">
        <v>2</v>
      </c>
      <c r="N2236" s="435">
        <v>127.29999999999995</v>
      </c>
    </row>
    <row r="2237" spans="1:14" ht="14.4" customHeight="1" x14ac:dyDescent="0.3">
      <c r="A2237" s="430" t="s">
        <v>4006</v>
      </c>
      <c r="B2237" s="431" t="s">
        <v>4037</v>
      </c>
      <c r="C2237" s="432" t="s">
        <v>4020</v>
      </c>
      <c r="D2237" s="433" t="s">
        <v>4072</v>
      </c>
      <c r="E2237" s="432" t="s">
        <v>388</v>
      </c>
      <c r="F2237" s="433" t="s">
        <v>4075</v>
      </c>
      <c r="G2237" s="432" t="s">
        <v>381</v>
      </c>
      <c r="H2237" s="432" t="s">
        <v>393</v>
      </c>
      <c r="I2237" s="432" t="s">
        <v>394</v>
      </c>
      <c r="J2237" s="432" t="s">
        <v>395</v>
      </c>
      <c r="K2237" s="432" t="s">
        <v>396</v>
      </c>
      <c r="L2237" s="434">
        <v>115.43</v>
      </c>
      <c r="M2237" s="434">
        <v>2</v>
      </c>
      <c r="N2237" s="435">
        <v>230.86</v>
      </c>
    </row>
    <row r="2238" spans="1:14" ht="14.4" customHeight="1" thickBot="1" x14ac:dyDescent="0.35">
      <c r="A2238" s="436" t="s">
        <v>365</v>
      </c>
      <c r="B2238" s="437" t="s">
        <v>366</v>
      </c>
      <c r="C2238" s="438" t="s">
        <v>370</v>
      </c>
      <c r="D2238" s="439" t="s">
        <v>4073</v>
      </c>
      <c r="E2238" s="438" t="s">
        <v>388</v>
      </c>
      <c r="F2238" s="439" t="s">
        <v>4075</v>
      </c>
      <c r="G2238" s="438"/>
      <c r="H2238" s="438" t="s">
        <v>4021</v>
      </c>
      <c r="I2238" s="438" t="s">
        <v>4022</v>
      </c>
      <c r="J2238" s="438" t="s">
        <v>3751</v>
      </c>
      <c r="K2238" s="438" t="s">
        <v>4023</v>
      </c>
      <c r="L2238" s="440">
        <v>120.47259953190103</v>
      </c>
      <c r="M2238" s="440">
        <v>3</v>
      </c>
      <c r="N2238" s="441">
        <v>361.41779859570306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16" customWidth="1"/>
    <col min="2" max="2" width="10" style="191" customWidth="1"/>
    <col min="3" max="3" width="5.5546875" style="194" customWidth="1"/>
    <col min="4" max="4" width="10" style="191" customWidth="1"/>
    <col min="5" max="5" width="5.5546875" style="194" customWidth="1"/>
    <col min="6" max="6" width="10" style="191" customWidth="1"/>
    <col min="7" max="16384" width="8.88671875" style="116"/>
  </cols>
  <sheetData>
    <row r="1" spans="1:6" ht="37.200000000000003" customHeight="1" thickBot="1" x14ac:dyDescent="0.4">
      <c r="A1" s="342" t="s">
        <v>143</v>
      </c>
      <c r="B1" s="343"/>
      <c r="C1" s="343"/>
      <c r="D1" s="343"/>
      <c r="E1" s="343"/>
      <c r="F1" s="343"/>
    </row>
    <row r="2" spans="1:6" ht="14.4" customHeight="1" thickBot="1" x14ac:dyDescent="0.35">
      <c r="A2" s="214" t="s">
        <v>232</v>
      </c>
      <c r="B2" s="63"/>
      <c r="C2" s="64"/>
      <c r="D2" s="65"/>
      <c r="E2" s="64"/>
      <c r="F2" s="65"/>
    </row>
    <row r="3" spans="1:6" ht="14.4" customHeight="1" thickBot="1" x14ac:dyDescent="0.35">
      <c r="A3" s="86"/>
      <c r="B3" s="344" t="s">
        <v>115</v>
      </c>
      <c r="C3" s="345"/>
      <c r="D3" s="346" t="s">
        <v>114</v>
      </c>
      <c r="E3" s="345"/>
      <c r="F3" s="72" t="s">
        <v>3</v>
      </c>
    </row>
    <row r="4" spans="1:6" ht="14.4" customHeight="1" thickBot="1" x14ac:dyDescent="0.35">
      <c r="A4" s="442" t="s">
        <v>128</v>
      </c>
      <c r="B4" s="443" t="s">
        <v>14</v>
      </c>
      <c r="C4" s="444" t="s">
        <v>2</v>
      </c>
      <c r="D4" s="443" t="s">
        <v>14</v>
      </c>
      <c r="E4" s="444" t="s">
        <v>2</v>
      </c>
      <c r="F4" s="445" t="s">
        <v>14</v>
      </c>
    </row>
    <row r="5" spans="1:6" ht="14.4" customHeight="1" thickBot="1" x14ac:dyDescent="0.35">
      <c r="A5" s="453" t="s">
        <v>4084</v>
      </c>
      <c r="B5" s="422">
        <v>361.41779859570306</v>
      </c>
      <c r="C5" s="446">
        <v>0.26952319373174699</v>
      </c>
      <c r="D5" s="422">
        <v>979.53469455194647</v>
      </c>
      <c r="E5" s="446">
        <v>0.73047680626825306</v>
      </c>
      <c r="F5" s="423">
        <v>1340.9524931476494</v>
      </c>
    </row>
    <row r="6" spans="1:6" ht="14.4" customHeight="1" thickBot="1" x14ac:dyDescent="0.35">
      <c r="A6" s="449" t="s">
        <v>3</v>
      </c>
      <c r="B6" s="450">
        <v>361.41779859570306</v>
      </c>
      <c r="C6" s="451">
        <v>0.26952319373174699</v>
      </c>
      <c r="D6" s="450">
        <v>979.53469455194647</v>
      </c>
      <c r="E6" s="451">
        <v>0.73047680626825306</v>
      </c>
      <c r="F6" s="452">
        <v>1340.9524931476494</v>
      </c>
    </row>
    <row r="7" spans="1:6" ht="14.4" customHeight="1" thickBot="1" x14ac:dyDescent="0.35"/>
    <row r="8" spans="1:6" ht="14.4" customHeight="1" x14ac:dyDescent="0.3">
      <c r="A8" s="459" t="s">
        <v>4085</v>
      </c>
      <c r="B8" s="428">
        <v>361.41779859570306</v>
      </c>
      <c r="C8" s="447">
        <v>1</v>
      </c>
      <c r="D8" s="428"/>
      <c r="E8" s="447">
        <v>0</v>
      </c>
      <c r="F8" s="429">
        <v>361.41779859570306</v>
      </c>
    </row>
    <row r="9" spans="1:6" ht="14.4" customHeight="1" thickBot="1" x14ac:dyDescent="0.35">
      <c r="A9" s="460" t="s">
        <v>4086</v>
      </c>
      <c r="B9" s="456"/>
      <c r="C9" s="457">
        <v>0</v>
      </c>
      <c r="D9" s="456">
        <v>979.53469455194647</v>
      </c>
      <c r="E9" s="457">
        <v>1</v>
      </c>
      <c r="F9" s="458">
        <v>979.53469455194647</v>
      </c>
    </row>
    <row r="10" spans="1:6" ht="14.4" customHeight="1" thickBot="1" x14ac:dyDescent="0.35">
      <c r="A10" s="449" t="s">
        <v>3</v>
      </c>
      <c r="B10" s="450">
        <v>361.41779859570306</v>
      </c>
      <c r="C10" s="451">
        <v>0.26952319373174699</v>
      </c>
      <c r="D10" s="450">
        <v>979.53469455194647</v>
      </c>
      <c r="E10" s="451">
        <v>0.73047680626825306</v>
      </c>
      <c r="F10" s="452">
        <v>1340.9524931476494</v>
      </c>
    </row>
  </sheetData>
  <mergeCells count="3">
    <mergeCell ref="A1:F1"/>
    <mergeCell ref="B3:C3"/>
    <mergeCell ref="D3:E3"/>
  </mergeCells>
  <conditionalFormatting sqref="C5:C1048576">
    <cfRule type="cellIs" dxfId="27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20</vt:i4>
      </vt:variant>
      <vt:variant>
        <vt:lpstr>Pojmenované oblasti</vt:lpstr>
      </vt:variant>
      <vt:variant>
        <vt:i4>1</vt:i4>
      </vt:variant>
    </vt:vector>
  </HeadingPairs>
  <TitlesOfParts>
    <vt:vector size="21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2017-01-31T12:03:11Z</dcterms:modified>
</cp:coreProperties>
</file>